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drawings/drawing3.xml" ContentType="application/vnd.openxmlformats-officedocument.drawing+xml"/>
  <Override PartName="/xl/tables/table4.xml" ContentType="application/vnd.openxmlformats-officedocument.spreadsheetml.table+xml"/>
  <Override PartName="/xl/slicers/slicer1.xml" ContentType="application/vnd.ms-excel.slicer+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66925"/>
  <mc:AlternateContent xmlns:mc="http://schemas.openxmlformats.org/markup-compatibility/2006">
    <mc:Choice Requires="x15">
      <x15ac:absPath xmlns:x15ac="http://schemas.microsoft.com/office/spreadsheetml/2010/11/ac" url="https://undp-my.sharepoint.com/personal/mathumitha_karunananthan_undp_org/Documents/CCAC, TCCF, KEITI Finance Guide/progresss reports/"/>
    </mc:Choice>
  </mc:AlternateContent>
  <xr:revisionPtr revIDLastSave="47" documentId="8_{7CF12874-4387-42E7-A0F5-0A3000B7CD86}" xr6:coauthVersionLast="47" xr6:coauthVersionMax="47" xr10:uidLastSave="{43B9A85E-5C8E-42FB-8233-9ED3E57A5686}"/>
  <workbookProtection workbookAlgorithmName="SHA-512" workbookHashValue="k3lTe2GY+HxaLEL5KPhMkiETSkzauEfTxdxwuC4VnRrsOshcXjJC7hk6q9SjS/yDyePf9kQywZ0rxTWPuySg3Q==" workbookSaltValue="z2VrNMGZK160HTc7cauRRw==" workbookSpinCount="100000" lockStructure="1"/>
  <bookViews>
    <workbookView xWindow="-110" yWindow="-110" windowWidth="19420" windowHeight="10300" tabRatio="656" firstSheet="2" activeTab="2" xr2:uid="{7A8D398A-6F31-42AC-880A-D7519C048CE6}"/>
  </bookViews>
  <sheets>
    <sheet name="Please enable macros" sheetId="40" state="veryHidden" r:id="rId1"/>
    <sheet name="Dashboard" sheetId="23" r:id="rId2"/>
    <sheet name="1.Signature page" sheetId="5" r:id="rId3"/>
    <sheet name="2. Narrative" sheetId="25" r:id="rId4"/>
    <sheet name="3. Expenditures" sheetId="27" r:id="rId5"/>
    <sheet name="4. Outputs" sheetId="42" r:id="rId6"/>
    <sheet name="Paste Implementation Plan here" sheetId="41" state="hidden" r:id="rId7"/>
    <sheet name="INT-Pivots" sheetId="39" state="veryHidden" r:id="rId8"/>
    <sheet name="Indicator validation" sheetId="20" state="veryHidden" r:id="rId9"/>
    <sheet name="Form validation" sheetId="6" state="veryHidden" r:id="rId10"/>
    <sheet name="Import order" sheetId="44" state="veryHidden" r:id="rId11"/>
    <sheet name="5. Outcomes" sheetId="26" r:id="rId12"/>
  </sheets>
  <definedNames>
    <definedName name="Activity_status" localSheetId="5">ActivityStatus[Activity status]</definedName>
    <definedName name="Activity_status" localSheetId="11">ActivityStatus[Activity status]</definedName>
    <definedName name="Activity_status">ActivityStatus[Activity status]</definedName>
    <definedName name="AgreementNumber">OFFSET('INT-Pivots'!#REF!,0,0,COUNTA('INT-Pivots'!#REF!),1)</definedName>
    <definedName name="ExternalData_1" localSheetId="8" hidden="1">'Indicator validation'!#REF!</definedName>
    <definedName name="ExternalData_1" localSheetId="7" hidden="1">'INT-Pivots'!#REF!</definedName>
    <definedName name="ExternalData_2" localSheetId="7" hidden="1">'INT-Pivots'!#REF!</definedName>
    <definedName name="Indicators_detail" localSheetId="3">IndicatorsAll[]</definedName>
    <definedName name="Indicators_detail" localSheetId="5">IndicatorsAll[]</definedName>
    <definedName name="Indicators_detail" localSheetId="11">IndicatorsAll[]</definedName>
    <definedName name="Indicators_detail" localSheetId="1">IndicatorsAll[]</definedName>
    <definedName name="Indicators_detail">IndicatorsAll[]</definedName>
    <definedName name="IndicatorsDetail" localSheetId="3">IndicatorsAll[]</definedName>
    <definedName name="IndicatorsDetail" localSheetId="5">IndicatorsAll[]</definedName>
    <definedName name="IndicatorsDetail" localSheetId="11">IndicatorsAll[]</definedName>
    <definedName name="IndicatorsDetail" localSheetId="1">IndicatorsAll[]</definedName>
    <definedName name="IndicatorsDetail">IndicatorsAll[]</definedName>
    <definedName name="Objective_status">'Form validation'!$F$3:$F$4</definedName>
    <definedName name="Outcome" localSheetId="3">#REF!</definedName>
    <definedName name="Outcome" localSheetId="11">#REF!</definedName>
    <definedName name="Outcome" localSheetId="1">#REF!</definedName>
    <definedName name="Outcome">#REF!</definedName>
    <definedName name="Output" localSheetId="3">#REF!</definedName>
    <definedName name="Output" localSheetId="11">#REF!</definedName>
    <definedName name="Output" localSheetId="1">#REF!</definedName>
    <definedName name="Output">#REF!</definedName>
    <definedName name="Output_status" localSheetId="5">ActivityStatus[Output status]</definedName>
    <definedName name="Output_status" localSheetId="11">ActivityStatus[Output status]</definedName>
    <definedName name="Output_status">ActivityStatus[Output status]</definedName>
    <definedName name="_xlnm.Print_Area" localSheetId="2">'1.Signature page'!$B$34:$D$46</definedName>
    <definedName name="_xlnm.Print_Area" localSheetId="3">'2. Narrative'!$B$1:$W$37</definedName>
    <definedName name="_xlnm.Print_Area" localSheetId="4">'3. Expenditures'!$A$1:$M$81</definedName>
    <definedName name="_xlnm.Print_Area" localSheetId="1">Dashboard!$A$1:$Z$87</definedName>
    <definedName name="Slicer_Agreement_filter">#N/A</definedName>
    <definedName name="test">ActivityStatus[Activity status]</definedName>
    <definedName name="test1">IndicatorsAll[]</definedName>
    <definedName name="test2">IndicatorsAll[]</definedName>
  </definedNames>
  <calcPr calcId="191029"/>
  <pivotCaches>
    <pivotCache cacheId="0" r:id="rId13"/>
    <pivotCache cacheId="1" r:id="rId14"/>
    <pivotCache cacheId="2" r:id="rId15"/>
    <pivotCache cacheId="3" r:id="rId16"/>
    <pivotCache cacheId="4" r:id="rId17"/>
    <pivotCache cacheId="5" r:id="rId18"/>
    <pivotCache cacheId="6" r:id="rId19"/>
    <pivotCache cacheId="7" r:id="rId20"/>
    <pivotCache cacheId="8" r:id="rId21"/>
    <pivotCache cacheId="9" r:id="rId22"/>
    <pivotCache cacheId="10" r:id="rId23"/>
  </pivotCaches>
  <extLst>
    <ext xmlns:x14="http://schemas.microsoft.com/office/spreadsheetml/2009/9/main" uri="{876F7934-8845-4945-9796-88D515C7AA90}">
      <x14:pivotCaches>
        <pivotCache cacheId="11" r:id="rId24"/>
      </x14:pivotCaches>
    </ext>
    <ext xmlns:x14="http://schemas.microsoft.com/office/spreadsheetml/2009/9/main" uri="{BBE1A952-AA13-448e-AADC-164F8A28A991}">
      <x14:slicerCaches>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IPimport_fc3ac23b-7fee-492a-ad6d-73a49bd97159" name="IPimport" connection="Query - IPimport"/>
          <x15:modelTable id="Activities2_c19fbe05-ae62-4dbd-a78c-b5c384dc240b" name="Activities2" connection="Query - Activities2"/>
          <x15:modelTable id="Outputs2_d70ba620-8115-42b9-b850-c25488352962" name="Outputs2" connection="Query - Outputs2"/>
          <x15:modelTable id="Outcomes2_e570c69d-338d-4224-bfe2-f359b5a71b3e" name="Outcomes2" connection="Query - Outcomes2"/>
          <x15:modelTable id="Narrative table_6e17b8c5-67a9-4b45-95ee-ba9ed4586cc0" name="Narrative table" connection="Query - Narrative table"/>
          <x15:modelTable id="Implementers_4aabf31c-e648-4d20-8548-e1ebe35c9327" name="Implementers" connection="Query - Implementers"/>
          <x15:modelTable id="NarrativeReportTable_a5a85268-bbd0-437f-ae80-46775ae3bfa6" name="NarrativeReportTable" connection="Query - NarrativeReportTable"/>
          <x15:modelTable id="Expenditures2_b2c8e2df-f9dd-4d9e-ba97-95c3f2a2f6d6" name="Expenditures2" connection="Query - Expenditures2"/>
          <x15:modelTable id="ToExport_69742403-40c3-406c-9e2b-b98a2d663394" name="ToExport" connection="Query - ToExport"/>
          <x15:modelTable id="ExpenditureReportTable_b90abb30-b4c0-4398-bdc9-c46baff69b38" name="ExpenditureReportTable" connection="Query - ExpenditureReportTable"/>
        </x15:modelTables>
        <x15:modelRelationships>
          <x15:modelRelationship fromTable="Narrative table" fromColumn="Agreement filter" toTable="Implementers" toColumn="Implementer + agreement"/>
        </x15:modelRelationships>
        <x15:extLst>
          <ext xmlns:x16="http://schemas.microsoft.com/office/spreadsheetml/2014/11/main" uri="{9835A34E-60A6-4A7C-AAB8-D5F71C897F49}">
            <x16:modelTimeGroupings>
              <x16:modelTimeGrouping tableName="Narrative table" columnName="Date" columnId="Date">
                <x16:calculatedTimeColumn columnName="Date (Year)" columnId="Date (Year)" contentType="years" isSelected="1"/>
                <x16:calculatedTimeColumn columnName="Date (Quarter)" columnId="Date (Quarter)" contentType="quarters" isSelected="1"/>
                <x16:calculatedTimeColumn columnName="Date (Month Index)" columnId="Date (Month Index)" contentType="monthsindex" isSelected="1"/>
                <x16:calculatedTimeColumn columnName="Date (Month)" columnId="Date (Month)"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 i="23" l="1"/>
  <c r="C56" i="23"/>
  <c r="D56" i="23"/>
  <c r="E56" i="23"/>
  <c r="F56" i="23"/>
  <c r="G56" i="23"/>
  <c r="H56" i="23"/>
  <c r="B57" i="23"/>
  <c r="C57" i="23"/>
  <c r="D57" i="23"/>
  <c r="E57" i="23"/>
  <c r="F57" i="23"/>
  <c r="G57" i="23"/>
  <c r="H57" i="23"/>
  <c r="B58" i="23"/>
  <c r="C58" i="23"/>
  <c r="D58" i="23"/>
  <c r="E58" i="23"/>
  <c r="F58" i="23"/>
  <c r="G58" i="23"/>
  <c r="H58" i="23"/>
  <c r="B59" i="23"/>
  <c r="C59" i="23"/>
  <c r="D59" i="23"/>
  <c r="E59" i="23"/>
  <c r="F59" i="23"/>
  <c r="G59" i="23"/>
  <c r="H59" i="23"/>
  <c r="B60" i="23"/>
  <c r="C60" i="23"/>
  <c r="D60" i="23"/>
  <c r="E60" i="23"/>
  <c r="F60" i="23"/>
  <c r="G60" i="23"/>
  <c r="H60" i="23"/>
  <c r="B61" i="23"/>
  <c r="C61" i="23"/>
  <c r="D61" i="23"/>
  <c r="E61" i="23"/>
  <c r="F61" i="23"/>
  <c r="G61" i="23"/>
  <c r="H61" i="23"/>
  <c r="B62" i="23"/>
  <c r="C62" i="23"/>
  <c r="D62" i="23"/>
  <c r="E62" i="23"/>
  <c r="F62" i="23"/>
  <c r="G62" i="23"/>
  <c r="H62" i="23"/>
  <c r="B63" i="23"/>
  <c r="C63" i="23"/>
  <c r="D63" i="23"/>
  <c r="E63" i="23"/>
  <c r="F63" i="23"/>
  <c r="G63" i="23"/>
  <c r="H63" i="23"/>
  <c r="B64" i="23"/>
  <c r="C64" i="23"/>
  <c r="D64" i="23"/>
  <c r="E64" i="23"/>
  <c r="F64" i="23"/>
  <c r="G64" i="23"/>
  <c r="H64" i="23"/>
  <c r="B65" i="23"/>
  <c r="C65" i="23"/>
  <c r="D65" i="23"/>
  <c r="E65" i="23"/>
  <c r="F65" i="23"/>
  <c r="G65" i="23"/>
  <c r="H65" i="23"/>
  <c r="B66" i="23"/>
  <c r="C66" i="23"/>
  <c r="D66" i="23"/>
  <c r="E66" i="23"/>
  <c r="F66" i="23"/>
  <c r="G66" i="23"/>
  <c r="H66" i="23"/>
  <c r="B67" i="23"/>
  <c r="C67" i="23"/>
  <c r="D67" i="23"/>
  <c r="E67" i="23"/>
  <c r="F67" i="23"/>
  <c r="G67" i="23"/>
  <c r="H67" i="23"/>
  <c r="B68" i="23"/>
  <c r="C68" i="23"/>
  <c r="D68" i="23"/>
  <c r="E68" i="23"/>
  <c r="F68" i="23"/>
  <c r="G68" i="23"/>
  <c r="H68" i="23"/>
  <c r="B69" i="23"/>
  <c r="C69" i="23"/>
  <c r="D69" i="23"/>
  <c r="E69" i="23"/>
  <c r="F69" i="23"/>
  <c r="G69" i="23"/>
  <c r="H69" i="23"/>
  <c r="B70" i="23"/>
  <c r="C70" i="23"/>
  <c r="D70" i="23"/>
  <c r="E70" i="23"/>
  <c r="F70" i="23"/>
  <c r="G70" i="23"/>
  <c r="H70" i="23"/>
  <c r="B71" i="23"/>
  <c r="C71" i="23"/>
  <c r="D71" i="23"/>
  <c r="E71" i="23"/>
  <c r="F71" i="23"/>
  <c r="G71" i="23"/>
  <c r="H71" i="23"/>
  <c r="B72" i="23"/>
  <c r="C72" i="23"/>
  <c r="D72" i="23"/>
  <c r="E72" i="23"/>
  <c r="F72" i="23"/>
  <c r="G72" i="23"/>
  <c r="H72" i="23"/>
  <c r="B73" i="23"/>
  <c r="C73" i="23"/>
  <c r="D73" i="23"/>
  <c r="E73" i="23"/>
  <c r="F73" i="23"/>
  <c r="G73" i="23"/>
  <c r="H73" i="23"/>
  <c r="B74" i="23"/>
  <c r="C74" i="23"/>
  <c r="D74" i="23"/>
  <c r="E74" i="23"/>
  <c r="F74" i="23"/>
  <c r="G74" i="23"/>
  <c r="H74" i="23"/>
  <c r="B75" i="23"/>
  <c r="C75" i="23"/>
  <c r="D75" i="23"/>
  <c r="E75" i="23"/>
  <c r="F75" i="23"/>
  <c r="G75" i="23"/>
  <c r="H75" i="23"/>
  <c r="B76" i="23"/>
  <c r="C76" i="23"/>
  <c r="D76" i="23"/>
  <c r="E76" i="23"/>
  <c r="F76" i="23"/>
  <c r="G76" i="23"/>
  <c r="H76" i="23"/>
  <c r="B77" i="23"/>
  <c r="C77" i="23"/>
  <c r="D77" i="23"/>
  <c r="E77" i="23"/>
  <c r="F77" i="23"/>
  <c r="G77" i="23"/>
  <c r="H77" i="23"/>
  <c r="B78" i="23"/>
  <c r="C78" i="23"/>
  <c r="D78" i="23"/>
  <c r="E78" i="23"/>
  <c r="F78" i="23"/>
  <c r="G78" i="23"/>
  <c r="H78" i="23"/>
  <c r="B79" i="23"/>
  <c r="C79" i="23"/>
  <c r="D79" i="23"/>
  <c r="E79" i="23"/>
  <c r="F79" i="23"/>
  <c r="G79" i="23"/>
  <c r="H79" i="23"/>
  <c r="B80" i="23"/>
  <c r="C80" i="23"/>
  <c r="D80" i="23"/>
  <c r="E80" i="23"/>
  <c r="F80" i="23"/>
  <c r="G80" i="23"/>
  <c r="H80" i="23"/>
  <c r="B81" i="23"/>
  <c r="C81" i="23"/>
  <c r="D81" i="23"/>
  <c r="E81" i="23"/>
  <c r="F81" i="23"/>
  <c r="G81" i="23"/>
  <c r="H81" i="23"/>
  <c r="B82" i="23"/>
  <c r="C82" i="23"/>
  <c r="D82" i="23"/>
  <c r="E82" i="23"/>
  <c r="F82" i="23"/>
  <c r="G82" i="23"/>
  <c r="H82" i="23"/>
  <c r="B83" i="23"/>
  <c r="C83" i="23"/>
  <c r="D83" i="23"/>
  <c r="E83" i="23"/>
  <c r="F83" i="23"/>
  <c r="G83" i="23"/>
  <c r="H83" i="23"/>
  <c r="B84" i="23"/>
  <c r="C84" i="23"/>
  <c r="D84" i="23"/>
  <c r="E84" i="23"/>
  <c r="F84" i="23"/>
  <c r="G84" i="23"/>
  <c r="H84" i="23"/>
  <c r="B85" i="23"/>
  <c r="C85" i="23"/>
  <c r="D85" i="23"/>
  <c r="E85" i="23"/>
  <c r="F85" i="23"/>
  <c r="G85" i="23"/>
  <c r="H85" i="23"/>
  <c r="B86" i="23"/>
  <c r="C86" i="23"/>
  <c r="D86" i="23"/>
  <c r="E86" i="23"/>
  <c r="F86" i="23"/>
  <c r="G86" i="23"/>
  <c r="H86" i="23"/>
  <c r="B87" i="23"/>
  <c r="C87" i="23"/>
  <c r="D87" i="23"/>
  <c r="E87" i="23"/>
  <c r="F87" i="23"/>
  <c r="G87" i="23"/>
  <c r="H87" i="23"/>
  <c r="B88" i="23"/>
  <c r="C88" i="23"/>
  <c r="D88" i="23"/>
  <c r="E88" i="23"/>
  <c r="F88" i="23"/>
  <c r="G88" i="23"/>
  <c r="H88" i="23"/>
  <c r="B89" i="23"/>
  <c r="C89" i="23"/>
  <c r="D89" i="23"/>
  <c r="E89" i="23"/>
  <c r="F89" i="23"/>
  <c r="G89" i="23"/>
  <c r="H89" i="23"/>
  <c r="C55" i="23"/>
  <c r="D55" i="23"/>
  <c r="E55" i="23"/>
  <c r="F55" i="23"/>
  <c r="G55" i="23"/>
  <c r="H55" i="23"/>
  <c r="C3" i="5" l="1"/>
  <c r="B2" i="25" s="1"/>
  <c r="E6" i="27"/>
  <c r="E7"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E56" i="27"/>
  <c r="E57" i="27"/>
  <c r="E58" i="27"/>
  <c r="E59" i="27"/>
  <c r="E60" i="27"/>
  <c r="E61" i="27"/>
  <c r="E62" i="27"/>
  <c r="E63" i="27"/>
  <c r="E64" i="27"/>
  <c r="E65" i="27"/>
  <c r="E66" i="27"/>
  <c r="E67" i="27"/>
  <c r="E68" i="27"/>
  <c r="E69" i="27"/>
  <c r="E70" i="27"/>
  <c r="E71" i="27"/>
  <c r="E72" i="27"/>
  <c r="E73" i="27"/>
  <c r="E74" i="27"/>
  <c r="E75" i="27"/>
  <c r="E76" i="27"/>
  <c r="E77" i="27"/>
  <c r="E78" i="27"/>
  <c r="E79" i="27"/>
  <c r="E80" i="27"/>
  <c r="E81" i="27"/>
  <c r="E82" i="27"/>
  <c r="E83" i="27"/>
  <c r="E84" i="27"/>
  <c r="E85" i="27"/>
  <c r="E86" i="27"/>
  <c r="E87" i="27"/>
  <c r="E88" i="27"/>
  <c r="W88" i="27" s="1"/>
  <c r="X88" i="27" s="1"/>
  <c r="E89" i="27"/>
  <c r="E90" i="27"/>
  <c r="W90" i="27" s="1"/>
  <c r="X90" i="27" s="1"/>
  <c r="E91" i="27"/>
  <c r="W91" i="27" s="1"/>
  <c r="X91" i="27" s="1"/>
  <c r="E92" i="27"/>
  <c r="W92" i="27" s="1"/>
  <c r="X92" i="27" s="1"/>
  <c r="E93" i="27"/>
  <c r="W93" i="27" s="1"/>
  <c r="X93" i="27" s="1"/>
  <c r="E94" i="27"/>
  <c r="W94" i="27" s="1"/>
  <c r="X94" i="27" s="1"/>
  <c r="E95" i="27"/>
  <c r="W95" i="27" s="1"/>
  <c r="X95" i="27" s="1"/>
  <c r="E96" i="27"/>
  <c r="W96" i="27" s="1"/>
  <c r="X96" i="27" s="1"/>
  <c r="E97" i="27"/>
  <c r="W97" i="27" s="1"/>
  <c r="X97" i="27" s="1"/>
  <c r="E98" i="27"/>
  <c r="W98" i="27" s="1"/>
  <c r="X98" i="27" s="1"/>
  <c r="E99" i="27"/>
  <c r="W99" i="27" s="1"/>
  <c r="X99" i="27" s="1"/>
  <c r="E100" i="27"/>
  <c r="W100" i="27" s="1"/>
  <c r="X100" i="27" s="1"/>
  <c r="E101" i="27"/>
  <c r="W101" i="27" s="1"/>
  <c r="X101" i="27" s="1"/>
  <c r="M13" i="23"/>
  <c r="N13" i="23"/>
  <c r="M14" i="23"/>
  <c r="N14" i="23"/>
  <c r="M15" i="23"/>
  <c r="N15" i="23"/>
  <c r="M16" i="23"/>
  <c r="N16" i="23"/>
  <c r="M17" i="23"/>
  <c r="N17" i="23"/>
  <c r="M18" i="23"/>
  <c r="N18" i="23"/>
  <c r="M19" i="23"/>
  <c r="N19" i="23"/>
  <c r="M20" i="23"/>
  <c r="N20" i="23"/>
  <c r="M21" i="23"/>
  <c r="N21" i="23"/>
  <c r="M22" i="23"/>
  <c r="N22" i="23"/>
  <c r="M23" i="23"/>
  <c r="N23" i="23"/>
  <c r="M24" i="23"/>
  <c r="N24" i="23"/>
  <c r="M25" i="23"/>
  <c r="N25" i="23"/>
  <c r="M26" i="23"/>
  <c r="N26" i="23"/>
  <c r="M27" i="23"/>
  <c r="N27" i="23"/>
  <c r="M28" i="23"/>
  <c r="N28" i="23"/>
  <c r="M29" i="23"/>
  <c r="N29" i="23"/>
  <c r="M30" i="23"/>
  <c r="N30" i="23"/>
  <c r="M31" i="23"/>
  <c r="N31" i="23"/>
  <c r="M32" i="23"/>
  <c r="N32" i="23"/>
  <c r="M33" i="23"/>
  <c r="N33" i="23"/>
  <c r="M34" i="23"/>
  <c r="N34" i="23"/>
  <c r="M35" i="23"/>
  <c r="N35" i="23"/>
  <c r="M36" i="23"/>
  <c r="N36" i="23"/>
  <c r="M37" i="23"/>
  <c r="N37" i="23"/>
  <c r="M38" i="23"/>
  <c r="N38" i="23"/>
  <c r="M39" i="23"/>
  <c r="N39" i="23"/>
  <c r="M40" i="23"/>
  <c r="N40" i="23"/>
  <c r="M41" i="23"/>
  <c r="N41" i="23"/>
  <c r="M42" i="23"/>
  <c r="N42" i="23"/>
  <c r="M43" i="23"/>
  <c r="N43" i="23"/>
  <c r="M44" i="23"/>
  <c r="N44" i="23"/>
  <c r="M45" i="23"/>
  <c r="N45" i="23"/>
  <c r="M46" i="23"/>
  <c r="N46" i="23"/>
  <c r="M47" i="23"/>
  <c r="N47" i="23"/>
  <c r="M48" i="23"/>
  <c r="N48" i="23"/>
  <c r="M49" i="23"/>
  <c r="N49" i="23"/>
  <c r="M50" i="23"/>
  <c r="N50" i="23"/>
  <c r="M51" i="23"/>
  <c r="N51" i="23"/>
  <c r="M52" i="23"/>
  <c r="N52" i="23"/>
  <c r="M53" i="23"/>
  <c r="N53" i="23"/>
  <c r="M54" i="23"/>
  <c r="N54" i="23"/>
  <c r="M55" i="23"/>
  <c r="N55" i="23"/>
  <c r="M56" i="23"/>
  <c r="N56" i="23"/>
  <c r="M57" i="23"/>
  <c r="N57" i="23"/>
  <c r="M58" i="23"/>
  <c r="N58" i="23"/>
  <c r="M59" i="23"/>
  <c r="N59" i="23"/>
  <c r="M60" i="23"/>
  <c r="N60" i="23"/>
  <c r="M61" i="23"/>
  <c r="N61" i="23"/>
  <c r="M62" i="23"/>
  <c r="N62" i="23"/>
  <c r="M63" i="23"/>
  <c r="N63" i="23"/>
  <c r="M64" i="23"/>
  <c r="N64" i="23"/>
  <c r="M65" i="23"/>
  <c r="N65" i="23"/>
  <c r="M66" i="23"/>
  <c r="N66" i="23"/>
  <c r="M67" i="23"/>
  <c r="N67" i="23"/>
  <c r="M68" i="23"/>
  <c r="N68" i="23"/>
  <c r="M69" i="23"/>
  <c r="N69" i="23"/>
  <c r="M70" i="23"/>
  <c r="N70" i="23"/>
  <c r="M71" i="23"/>
  <c r="N71" i="23"/>
  <c r="M72" i="23"/>
  <c r="N72" i="23"/>
  <c r="M73" i="23"/>
  <c r="N73" i="23"/>
  <c r="M74" i="23"/>
  <c r="N74" i="23"/>
  <c r="M75" i="23"/>
  <c r="N75" i="23"/>
  <c r="M76" i="23"/>
  <c r="N76" i="23"/>
  <c r="M77" i="23"/>
  <c r="N77" i="23"/>
  <c r="M78" i="23"/>
  <c r="N78" i="23"/>
  <c r="M79" i="23"/>
  <c r="N79" i="23"/>
  <c r="M80" i="23"/>
  <c r="N80" i="23"/>
  <c r="M81" i="23"/>
  <c r="N81" i="23"/>
  <c r="M82" i="23"/>
  <c r="N82" i="23"/>
  <c r="M83" i="23"/>
  <c r="N83" i="23"/>
  <c r="M84" i="23"/>
  <c r="N84" i="23"/>
  <c r="M85" i="23"/>
  <c r="N85" i="23"/>
  <c r="M86" i="23"/>
  <c r="N86" i="23"/>
  <c r="M87" i="23"/>
  <c r="N87" i="23"/>
  <c r="M88" i="23"/>
  <c r="N88" i="23"/>
  <c r="M89" i="23"/>
  <c r="N89" i="23"/>
  <c r="M90" i="23"/>
  <c r="N90" i="23"/>
  <c r="M91" i="23"/>
  <c r="N91" i="23"/>
  <c r="M92" i="23"/>
  <c r="N92" i="23"/>
  <c r="M93" i="23"/>
  <c r="N93" i="23"/>
  <c r="M94" i="23"/>
  <c r="N94" i="23"/>
  <c r="M95" i="23"/>
  <c r="N95" i="23"/>
  <c r="M96" i="23"/>
  <c r="N96" i="23"/>
  <c r="M97" i="23"/>
  <c r="N97" i="23"/>
  <c r="M98" i="23"/>
  <c r="N98" i="23"/>
  <c r="M99" i="23"/>
  <c r="N99" i="23"/>
  <c r="M100" i="23"/>
  <c r="N100" i="23"/>
  <c r="M101" i="23"/>
  <c r="N101" i="23"/>
  <c r="M102" i="23"/>
  <c r="N102" i="23"/>
  <c r="M103" i="23"/>
  <c r="N103" i="23"/>
  <c r="M104" i="23"/>
  <c r="N104" i="23"/>
  <c r="M105" i="23"/>
  <c r="N105" i="23"/>
  <c r="M106" i="23"/>
  <c r="N106" i="23"/>
  <c r="M107" i="23"/>
  <c r="N107" i="23"/>
  <c r="M108" i="23"/>
  <c r="N108" i="23"/>
  <c r="M109" i="23"/>
  <c r="N109" i="23"/>
  <c r="M110" i="23"/>
  <c r="N110" i="23"/>
  <c r="M111" i="23"/>
  <c r="N111" i="23"/>
  <c r="M112" i="23"/>
  <c r="N112" i="23"/>
  <c r="M113" i="23"/>
  <c r="N113" i="23"/>
  <c r="M114" i="23"/>
  <c r="N114" i="23"/>
  <c r="M115" i="23"/>
  <c r="N115" i="23"/>
  <c r="M116" i="23"/>
  <c r="N116" i="23"/>
  <c r="M117" i="23"/>
  <c r="N117" i="23"/>
  <c r="M118" i="23"/>
  <c r="N118" i="23"/>
  <c r="M119" i="23"/>
  <c r="N119" i="23"/>
  <c r="M120" i="23"/>
  <c r="N120" i="23"/>
  <c r="M121" i="23"/>
  <c r="N121" i="23"/>
  <c r="M122" i="23"/>
  <c r="N122" i="23"/>
  <c r="M123" i="23"/>
  <c r="N123" i="23"/>
  <c r="M124" i="23"/>
  <c r="N124" i="23"/>
  <c r="M125" i="23"/>
  <c r="N125" i="23"/>
  <c r="M126" i="23"/>
  <c r="N126" i="23"/>
  <c r="M127" i="23"/>
  <c r="N127" i="23"/>
  <c r="M128" i="23"/>
  <c r="N128" i="23"/>
  <c r="M129" i="23"/>
  <c r="N129" i="23"/>
  <c r="M130" i="23"/>
  <c r="N130" i="23"/>
  <c r="M131" i="23"/>
  <c r="N131" i="23"/>
  <c r="M132" i="23"/>
  <c r="N132" i="23"/>
  <c r="M133" i="23"/>
  <c r="N133" i="23"/>
  <c r="M134" i="23"/>
  <c r="N134" i="23"/>
  <c r="M135" i="23"/>
  <c r="N135" i="23"/>
  <c r="M136" i="23"/>
  <c r="N136" i="23"/>
  <c r="M137" i="23"/>
  <c r="N137" i="23"/>
  <c r="M138" i="23"/>
  <c r="N138" i="23"/>
  <c r="M139" i="23"/>
  <c r="N139" i="23"/>
  <c r="M140" i="23"/>
  <c r="N140" i="23"/>
  <c r="M141" i="23"/>
  <c r="N141" i="23"/>
  <c r="M142" i="23"/>
  <c r="N142" i="23"/>
  <c r="M143" i="23"/>
  <c r="N143" i="23"/>
  <c r="M144" i="23"/>
  <c r="N144" i="23"/>
  <c r="M145" i="23"/>
  <c r="N145" i="23"/>
  <c r="M146" i="23"/>
  <c r="N146" i="23"/>
  <c r="M147" i="23"/>
  <c r="N147" i="23"/>
  <c r="M148" i="23"/>
  <c r="N148" i="23"/>
  <c r="M149" i="23"/>
  <c r="N149" i="23"/>
  <c r="M150" i="23"/>
  <c r="N150" i="23"/>
  <c r="M151" i="23"/>
  <c r="N151" i="23"/>
  <c r="M152" i="23"/>
  <c r="N152" i="23"/>
  <c r="M153" i="23"/>
  <c r="N153" i="23"/>
  <c r="M154" i="23"/>
  <c r="N154" i="23"/>
  <c r="M155" i="23"/>
  <c r="N155" i="23"/>
  <c r="M156" i="23"/>
  <c r="N156" i="23"/>
  <c r="M157" i="23"/>
  <c r="N157" i="23"/>
  <c r="M158" i="23"/>
  <c r="N158" i="23"/>
  <c r="M159" i="23"/>
  <c r="N159" i="23"/>
  <c r="M160" i="23"/>
  <c r="N160" i="23"/>
  <c r="M161" i="23"/>
  <c r="N161" i="23"/>
  <c r="M162" i="23"/>
  <c r="N162" i="23"/>
  <c r="M163" i="23"/>
  <c r="N163" i="23"/>
  <c r="M164" i="23"/>
  <c r="N164" i="23"/>
  <c r="M165" i="23"/>
  <c r="N165" i="23"/>
  <c r="M166" i="23"/>
  <c r="N166" i="23"/>
  <c r="M167" i="23"/>
  <c r="N167" i="23"/>
  <c r="M168" i="23"/>
  <c r="N168" i="23"/>
  <c r="M169" i="23"/>
  <c r="N169" i="23"/>
  <c r="M170" i="23"/>
  <c r="N170" i="23"/>
  <c r="M171" i="23"/>
  <c r="N171" i="23"/>
  <c r="M172" i="23"/>
  <c r="N172" i="23"/>
  <c r="M173" i="23"/>
  <c r="N173" i="23"/>
  <c r="M174" i="23"/>
  <c r="N174" i="23"/>
  <c r="M175" i="23"/>
  <c r="N175" i="23"/>
  <c r="M176" i="23"/>
  <c r="N176" i="23"/>
  <c r="M177" i="23"/>
  <c r="N177" i="23"/>
  <c r="M178" i="23"/>
  <c r="N178" i="23"/>
  <c r="M179" i="23"/>
  <c r="N179" i="23"/>
  <c r="M180" i="23"/>
  <c r="N180" i="23"/>
  <c r="M181" i="23"/>
  <c r="N181" i="23"/>
  <c r="M182" i="23"/>
  <c r="N182" i="23"/>
  <c r="M183" i="23"/>
  <c r="N183" i="23"/>
  <c r="M184" i="23"/>
  <c r="N184" i="23"/>
  <c r="M185" i="23"/>
  <c r="N185" i="23"/>
  <c r="M186" i="23"/>
  <c r="N186" i="23"/>
  <c r="M187" i="23"/>
  <c r="N187" i="23"/>
  <c r="M188" i="23"/>
  <c r="N188" i="23"/>
  <c r="M189" i="23"/>
  <c r="N189" i="23"/>
  <c r="M190" i="23"/>
  <c r="N190" i="23"/>
  <c r="M191" i="23"/>
  <c r="N191" i="23"/>
  <c r="M192" i="23"/>
  <c r="N192" i="23"/>
  <c r="M193" i="23"/>
  <c r="N193" i="23"/>
  <c r="M194" i="23"/>
  <c r="N194" i="23"/>
  <c r="M195" i="23"/>
  <c r="N195" i="23"/>
  <c r="M196" i="23"/>
  <c r="N196" i="23"/>
  <c r="M197" i="23"/>
  <c r="N197" i="23"/>
  <c r="M198" i="23"/>
  <c r="N198" i="23"/>
  <c r="M199" i="23"/>
  <c r="N199" i="23"/>
  <c r="M200" i="23"/>
  <c r="N200" i="23"/>
  <c r="M201" i="23"/>
  <c r="N201" i="23"/>
  <c r="M202" i="23"/>
  <c r="N202" i="23"/>
  <c r="M203" i="23"/>
  <c r="N203" i="23"/>
  <c r="M204" i="23"/>
  <c r="N204" i="23"/>
  <c r="M205" i="23"/>
  <c r="N205" i="23"/>
  <c r="M206" i="23"/>
  <c r="N206" i="23"/>
  <c r="M207" i="23"/>
  <c r="N207" i="23"/>
  <c r="M208" i="23"/>
  <c r="N208" i="23"/>
  <c r="M209" i="23"/>
  <c r="N209" i="23"/>
  <c r="M210" i="23"/>
  <c r="N210" i="23"/>
  <c r="N12" i="23"/>
  <c r="M12" i="23"/>
  <c r="O13" i="23"/>
  <c r="O14" i="23"/>
  <c r="O15" i="23"/>
  <c r="O16" i="23"/>
  <c r="O17" i="23"/>
  <c r="O18" i="23"/>
  <c r="O19" i="23"/>
  <c r="O20" i="23"/>
  <c r="O21" i="23"/>
  <c r="O22" i="23"/>
  <c r="O23" i="23"/>
  <c r="O24" i="23"/>
  <c r="O25" i="23"/>
  <c r="O26" i="23"/>
  <c r="O27" i="23"/>
  <c r="O28" i="23"/>
  <c r="O29" i="23"/>
  <c r="O30" i="23"/>
  <c r="O31" i="23"/>
  <c r="O32" i="23"/>
  <c r="O33" i="23"/>
  <c r="O34" i="23"/>
  <c r="O35" i="23"/>
  <c r="O36" i="23"/>
  <c r="O37" i="23"/>
  <c r="O38" i="23"/>
  <c r="O39" i="23"/>
  <c r="O40" i="23"/>
  <c r="O41" i="23"/>
  <c r="O42" i="23"/>
  <c r="O43" i="23"/>
  <c r="O44" i="23"/>
  <c r="O45" i="23"/>
  <c r="O46" i="23"/>
  <c r="O47" i="23"/>
  <c r="O48" i="23"/>
  <c r="O49" i="23"/>
  <c r="O50" i="23"/>
  <c r="O51" i="23"/>
  <c r="O52" i="23"/>
  <c r="O53" i="23"/>
  <c r="O54" i="23"/>
  <c r="O55" i="23"/>
  <c r="O56" i="23"/>
  <c r="O57" i="23"/>
  <c r="O58" i="23"/>
  <c r="O59" i="23"/>
  <c r="O60" i="23"/>
  <c r="O61" i="23"/>
  <c r="O62" i="23"/>
  <c r="O63" i="23"/>
  <c r="O64" i="23"/>
  <c r="O65" i="23"/>
  <c r="O66" i="23"/>
  <c r="O67" i="23"/>
  <c r="O68" i="23"/>
  <c r="O69" i="23"/>
  <c r="O70" i="23"/>
  <c r="O71" i="23"/>
  <c r="O72" i="23"/>
  <c r="O73" i="23"/>
  <c r="O74" i="23"/>
  <c r="O75" i="23"/>
  <c r="O76" i="23"/>
  <c r="O77" i="23"/>
  <c r="O78" i="23"/>
  <c r="O79" i="23"/>
  <c r="O80" i="23"/>
  <c r="O81" i="23"/>
  <c r="O82" i="23"/>
  <c r="O83" i="23"/>
  <c r="O84" i="23"/>
  <c r="O85" i="23"/>
  <c r="O86" i="23"/>
  <c r="O87" i="23"/>
  <c r="O88" i="23"/>
  <c r="O89" i="23"/>
  <c r="O90" i="23"/>
  <c r="O91" i="23"/>
  <c r="O92" i="23"/>
  <c r="O93" i="23"/>
  <c r="O94" i="23"/>
  <c r="O95" i="23"/>
  <c r="O96" i="23"/>
  <c r="O97" i="23"/>
  <c r="O98" i="23"/>
  <c r="O99" i="23"/>
  <c r="O100" i="23"/>
  <c r="O101" i="23"/>
  <c r="O102" i="23"/>
  <c r="O103" i="23"/>
  <c r="O104" i="23"/>
  <c r="O105" i="23"/>
  <c r="O106" i="23"/>
  <c r="O107" i="23"/>
  <c r="O108" i="23"/>
  <c r="O109" i="23"/>
  <c r="O110" i="23"/>
  <c r="O111" i="23"/>
  <c r="O112" i="23"/>
  <c r="O113" i="23"/>
  <c r="O114" i="23"/>
  <c r="O115" i="23"/>
  <c r="O116" i="23"/>
  <c r="O117" i="23"/>
  <c r="O118" i="23"/>
  <c r="O119" i="23"/>
  <c r="O120" i="23"/>
  <c r="O121" i="23"/>
  <c r="O122" i="23"/>
  <c r="O123" i="23"/>
  <c r="O124" i="23"/>
  <c r="O125" i="23"/>
  <c r="O126" i="23"/>
  <c r="O127" i="23"/>
  <c r="O128" i="23"/>
  <c r="O129" i="23"/>
  <c r="O130" i="23"/>
  <c r="O131" i="23"/>
  <c r="O132" i="23"/>
  <c r="O133" i="23"/>
  <c r="O134" i="23"/>
  <c r="O135" i="23"/>
  <c r="O136" i="23"/>
  <c r="O137" i="23"/>
  <c r="O138" i="23"/>
  <c r="O139" i="23"/>
  <c r="O140" i="23"/>
  <c r="O141" i="23"/>
  <c r="O142" i="23"/>
  <c r="O143" i="23"/>
  <c r="O144" i="23"/>
  <c r="O145" i="23"/>
  <c r="O146" i="23"/>
  <c r="O147" i="23"/>
  <c r="O148" i="23"/>
  <c r="O149" i="23"/>
  <c r="O150" i="23"/>
  <c r="O151" i="23"/>
  <c r="O152" i="23"/>
  <c r="O153" i="23"/>
  <c r="O154" i="23"/>
  <c r="O155" i="23"/>
  <c r="O156" i="23"/>
  <c r="O157" i="23"/>
  <c r="O158" i="23"/>
  <c r="O159" i="23"/>
  <c r="O160" i="23"/>
  <c r="O161" i="23"/>
  <c r="O162" i="23"/>
  <c r="O163" i="23"/>
  <c r="O164" i="23"/>
  <c r="O165" i="23"/>
  <c r="O166" i="23"/>
  <c r="O167" i="23"/>
  <c r="O168" i="23"/>
  <c r="O169" i="23"/>
  <c r="O170" i="23"/>
  <c r="O171" i="23"/>
  <c r="O172" i="23"/>
  <c r="O173" i="23"/>
  <c r="O174" i="23"/>
  <c r="O175" i="23"/>
  <c r="O176" i="23"/>
  <c r="O177" i="23"/>
  <c r="O178" i="23"/>
  <c r="O179" i="23"/>
  <c r="O180" i="23"/>
  <c r="O181" i="23"/>
  <c r="O182" i="23"/>
  <c r="O183" i="23"/>
  <c r="O184" i="23"/>
  <c r="O185" i="23"/>
  <c r="O186" i="23"/>
  <c r="O187" i="23"/>
  <c r="O188" i="23"/>
  <c r="O189" i="23"/>
  <c r="O190" i="23"/>
  <c r="O191" i="23"/>
  <c r="O192" i="23"/>
  <c r="O193" i="23"/>
  <c r="O194" i="23"/>
  <c r="O195" i="23"/>
  <c r="O196" i="23"/>
  <c r="O197" i="23"/>
  <c r="O198" i="23"/>
  <c r="O199" i="23"/>
  <c r="O200" i="23"/>
  <c r="O201" i="23"/>
  <c r="O202" i="23"/>
  <c r="O203" i="23"/>
  <c r="O204" i="23"/>
  <c r="O205" i="23"/>
  <c r="O206" i="23"/>
  <c r="O207" i="23"/>
  <c r="O208" i="23"/>
  <c r="O209" i="23"/>
  <c r="O210" i="23"/>
  <c r="O12" i="23"/>
  <c r="Q12" i="23"/>
  <c r="R12" i="23"/>
  <c r="S12" i="23"/>
  <c r="T12" i="23"/>
  <c r="U12" i="23"/>
  <c r="Q13" i="23"/>
  <c r="R13" i="23"/>
  <c r="S13" i="23"/>
  <c r="T13" i="23"/>
  <c r="U13" i="23"/>
  <c r="Q14" i="23"/>
  <c r="R14" i="23"/>
  <c r="S14" i="23"/>
  <c r="T14" i="23"/>
  <c r="U14" i="23"/>
  <c r="Q15" i="23"/>
  <c r="R15" i="23"/>
  <c r="S15" i="23"/>
  <c r="T15" i="23"/>
  <c r="U15" i="23"/>
  <c r="Q16" i="23"/>
  <c r="R16" i="23"/>
  <c r="S16" i="23"/>
  <c r="T16" i="23"/>
  <c r="U16" i="23"/>
  <c r="Q17" i="23"/>
  <c r="R17" i="23"/>
  <c r="S17" i="23"/>
  <c r="T17" i="23"/>
  <c r="U17" i="23"/>
  <c r="Q18" i="23"/>
  <c r="R18" i="23"/>
  <c r="S18" i="23"/>
  <c r="T18" i="23"/>
  <c r="U18" i="23"/>
  <c r="Q19" i="23"/>
  <c r="R19" i="23"/>
  <c r="S19" i="23"/>
  <c r="T19" i="23"/>
  <c r="U19" i="23"/>
  <c r="Q20" i="23"/>
  <c r="R20" i="23"/>
  <c r="S20" i="23"/>
  <c r="T20" i="23"/>
  <c r="U20" i="23"/>
  <c r="Q21" i="23"/>
  <c r="R21" i="23"/>
  <c r="S21" i="23"/>
  <c r="T21" i="23"/>
  <c r="U21" i="23"/>
  <c r="Q22" i="23"/>
  <c r="R22" i="23"/>
  <c r="S22" i="23"/>
  <c r="T22" i="23"/>
  <c r="U22" i="23"/>
  <c r="Q23" i="23"/>
  <c r="R23" i="23"/>
  <c r="S23" i="23"/>
  <c r="T23" i="23"/>
  <c r="U23" i="23"/>
  <c r="Q24" i="23"/>
  <c r="R24" i="23"/>
  <c r="S24" i="23"/>
  <c r="T24" i="23"/>
  <c r="U24" i="23"/>
  <c r="Q25" i="23"/>
  <c r="R25" i="23"/>
  <c r="S25" i="23"/>
  <c r="T25" i="23"/>
  <c r="U25" i="23"/>
  <c r="Q26" i="23"/>
  <c r="R26" i="23"/>
  <c r="S26" i="23"/>
  <c r="T26" i="23"/>
  <c r="U26" i="23"/>
  <c r="Q27" i="23"/>
  <c r="R27" i="23"/>
  <c r="S27" i="23"/>
  <c r="T27" i="23"/>
  <c r="U27" i="23"/>
  <c r="Q28" i="23"/>
  <c r="R28" i="23"/>
  <c r="S28" i="23"/>
  <c r="T28" i="23"/>
  <c r="U28" i="23"/>
  <c r="Q29" i="23"/>
  <c r="R29" i="23"/>
  <c r="S29" i="23"/>
  <c r="T29" i="23"/>
  <c r="U29" i="23"/>
  <c r="Q30" i="23"/>
  <c r="R30" i="23"/>
  <c r="S30" i="23"/>
  <c r="T30" i="23"/>
  <c r="U30" i="23"/>
  <c r="Q31" i="23"/>
  <c r="R31" i="23"/>
  <c r="S31" i="23"/>
  <c r="T31" i="23"/>
  <c r="U31" i="23"/>
  <c r="Q32" i="23"/>
  <c r="R32" i="23"/>
  <c r="S32" i="23"/>
  <c r="T32" i="23"/>
  <c r="U32" i="23"/>
  <c r="Q33" i="23"/>
  <c r="R33" i="23"/>
  <c r="S33" i="23"/>
  <c r="T33" i="23"/>
  <c r="U33" i="23"/>
  <c r="Q34" i="23"/>
  <c r="R34" i="23"/>
  <c r="S34" i="23"/>
  <c r="T34" i="23"/>
  <c r="U34" i="23"/>
  <c r="Q35" i="23"/>
  <c r="R35" i="23"/>
  <c r="S35" i="23"/>
  <c r="T35" i="23"/>
  <c r="U35" i="23"/>
  <c r="Q36" i="23"/>
  <c r="R36" i="23"/>
  <c r="S36" i="23"/>
  <c r="T36" i="23"/>
  <c r="U36" i="23"/>
  <c r="Q37" i="23"/>
  <c r="R37" i="23"/>
  <c r="S37" i="23"/>
  <c r="T37" i="23"/>
  <c r="U37" i="23"/>
  <c r="Q38" i="23"/>
  <c r="R38" i="23"/>
  <c r="S38" i="23"/>
  <c r="T38" i="23"/>
  <c r="U38" i="23"/>
  <c r="Q39" i="23"/>
  <c r="R39" i="23"/>
  <c r="S39" i="23"/>
  <c r="T39" i="23"/>
  <c r="U39" i="23"/>
  <c r="Q40" i="23"/>
  <c r="R40" i="23"/>
  <c r="S40" i="23"/>
  <c r="T40" i="23"/>
  <c r="U40" i="23"/>
  <c r="Q41" i="23"/>
  <c r="R41" i="23"/>
  <c r="S41" i="23"/>
  <c r="T41" i="23"/>
  <c r="U41" i="23"/>
  <c r="Q42" i="23"/>
  <c r="R42" i="23"/>
  <c r="S42" i="23"/>
  <c r="T42" i="23"/>
  <c r="U42" i="23"/>
  <c r="Q43" i="23"/>
  <c r="R43" i="23"/>
  <c r="S43" i="23"/>
  <c r="T43" i="23"/>
  <c r="U43" i="23"/>
  <c r="Q44" i="23"/>
  <c r="R44" i="23"/>
  <c r="S44" i="23"/>
  <c r="T44" i="23"/>
  <c r="U44" i="23"/>
  <c r="Q45" i="23"/>
  <c r="R45" i="23"/>
  <c r="S45" i="23"/>
  <c r="T45" i="23"/>
  <c r="U45" i="23"/>
  <c r="Q46" i="23"/>
  <c r="R46" i="23"/>
  <c r="S46" i="23"/>
  <c r="T46" i="23"/>
  <c r="U46" i="23"/>
  <c r="Q47" i="23"/>
  <c r="R47" i="23"/>
  <c r="S47" i="23"/>
  <c r="T47" i="23"/>
  <c r="U47" i="23"/>
  <c r="Q48" i="23"/>
  <c r="R48" i="23"/>
  <c r="S48" i="23"/>
  <c r="T48" i="23"/>
  <c r="U48" i="23"/>
  <c r="Q49" i="23"/>
  <c r="R49" i="23"/>
  <c r="S49" i="23"/>
  <c r="T49" i="23"/>
  <c r="U49" i="23"/>
  <c r="Q50" i="23"/>
  <c r="R50" i="23"/>
  <c r="S50" i="23"/>
  <c r="T50" i="23"/>
  <c r="U50" i="23"/>
  <c r="Q51" i="23"/>
  <c r="R51" i="23"/>
  <c r="S51" i="23"/>
  <c r="T51" i="23"/>
  <c r="U51" i="23"/>
  <c r="Q52" i="23"/>
  <c r="R52" i="23"/>
  <c r="S52" i="23"/>
  <c r="T52" i="23"/>
  <c r="U52" i="23"/>
  <c r="Q53" i="23"/>
  <c r="R53" i="23"/>
  <c r="S53" i="23"/>
  <c r="T53" i="23"/>
  <c r="U53" i="23"/>
  <c r="Q54" i="23"/>
  <c r="R54" i="23"/>
  <c r="S54" i="23"/>
  <c r="T54" i="23"/>
  <c r="U54" i="23"/>
  <c r="Q55" i="23"/>
  <c r="R55" i="23"/>
  <c r="S55" i="23"/>
  <c r="T55" i="23"/>
  <c r="U55" i="23"/>
  <c r="Q56" i="23"/>
  <c r="R56" i="23"/>
  <c r="S56" i="23"/>
  <c r="T56" i="23"/>
  <c r="U56" i="23"/>
  <c r="Q57" i="23"/>
  <c r="R57" i="23"/>
  <c r="S57" i="23"/>
  <c r="T57" i="23"/>
  <c r="U57" i="23"/>
  <c r="Q58" i="23"/>
  <c r="R58" i="23"/>
  <c r="S58" i="23"/>
  <c r="T58" i="23"/>
  <c r="U58" i="23"/>
  <c r="Q59" i="23"/>
  <c r="R59" i="23"/>
  <c r="S59" i="23"/>
  <c r="T59" i="23"/>
  <c r="U59" i="23"/>
  <c r="Q60" i="23"/>
  <c r="R60" i="23"/>
  <c r="S60" i="23"/>
  <c r="T60" i="23"/>
  <c r="U60" i="23"/>
  <c r="Q61" i="23"/>
  <c r="R61" i="23"/>
  <c r="S61" i="23"/>
  <c r="T61" i="23"/>
  <c r="U61" i="23"/>
  <c r="Q62" i="23"/>
  <c r="R62" i="23"/>
  <c r="S62" i="23"/>
  <c r="T62" i="23"/>
  <c r="U62" i="23"/>
  <c r="Q63" i="23"/>
  <c r="R63" i="23"/>
  <c r="S63" i="23"/>
  <c r="T63" i="23"/>
  <c r="U63" i="23"/>
  <c r="Q64" i="23"/>
  <c r="R64" i="23"/>
  <c r="S64" i="23"/>
  <c r="T64" i="23"/>
  <c r="U64" i="23"/>
  <c r="Q65" i="23"/>
  <c r="R65" i="23"/>
  <c r="S65" i="23"/>
  <c r="T65" i="23"/>
  <c r="U65" i="23"/>
  <c r="Q66" i="23"/>
  <c r="R66" i="23"/>
  <c r="S66" i="23"/>
  <c r="T66" i="23"/>
  <c r="U66" i="23"/>
  <c r="Q67" i="23"/>
  <c r="R67" i="23"/>
  <c r="S67" i="23"/>
  <c r="T67" i="23"/>
  <c r="U67" i="23"/>
  <c r="Q68" i="23"/>
  <c r="R68" i="23"/>
  <c r="S68" i="23"/>
  <c r="T68" i="23"/>
  <c r="U68" i="23"/>
  <c r="Q69" i="23"/>
  <c r="R69" i="23"/>
  <c r="S69" i="23"/>
  <c r="T69" i="23"/>
  <c r="U69" i="23"/>
  <c r="Q70" i="23"/>
  <c r="R70" i="23"/>
  <c r="S70" i="23"/>
  <c r="T70" i="23"/>
  <c r="U70" i="23"/>
  <c r="Q71" i="23"/>
  <c r="R71" i="23"/>
  <c r="S71" i="23"/>
  <c r="T71" i="23"/>
  <c r="U71" i="23"/>
  <c r="Q72" i="23"/>
  <c r="R72" i="23"/>
  <c r="S72" i="23"/>
  <c r="T72" i="23"/>
  <c r="U72" i="23"/>
  <c r="Q73" i="23"/>
  <c r="R73" i="23"/>
  <c r="S73" i="23"/>
  <c r="T73" i="23"/>
  <c r="U73" i="23"/>
  <c r="Q74" i="23"/>
  <c r="R74" i="23"/>
  <c r="S74" i="23"/>
  <c r="T74" i="23"/>
  <c r="U74" i="23"/>
  <c r="Q75" i="23"/>
  <c r="R75" i="23"/>
  <c r="S75" i="23"/>
  <c r="T75" i="23"/>
  <c r="U75" i="23"/>
  <c r="Q76" i="23"/>
  <c r="R76" i="23"/>
  <c r="S76" i="23"/>
  <c r="T76" i="23"/>
  <c r="U76" i="23"/>
  <c r="Q77" i="23"/>
  <c r="R77" i="23"/>
  <c r="S77" i="23"/>
  <c r="T77" i="23"/>
  <c r="U77" i="23"/>
  <c r="Q78" i="23"/>
  <c r="R78" i="23"/>
  <c r="S78" i="23"/>
  <c r="T78" i="23"/>
  <c r="U78" i="23"/>
  <c r="Q79" i="23"/>
  <c r="R79" i="23"/>
  <c r="S79" i="23"/>
  <c r="T79" i="23"/>
  <c r="U79" i="23"/>
  <c r="Q80" i="23"/>
  <c r="R80" i="23"/>
  <c r="S80" i="23"/>
  <c r="T80" i="23"/>
  <c r="U80" i="23"/>
  <c r="Q81" i="23"/>
  <c r="R81" i="23"/>
  <c r="S81" i="23"/>
  <c r="T81" i="23"/>
  <c r="U81" i="23"/>
  <c r="Q82" i="23"/>
  <c r="R82" i="23"/>
  <c r="S82" i="23"/>
  <c r="T82" i="23"/>
  <c r="U82" i="23"/>
  <c r="Q83" i="23"/>
  <c r="R83" i="23"/>
  <c r="S83" i="23"/>
  <c r="T83" i="23"/>
  <c r="U83" i="23"/>
  <c r="Q84" i="23"/>
  <c r="R84" i="23"/>
  <c r="S84" i="23"/>
  <c r="T84" i="23"/>
  <c r="U84" i="23"/>
  <c r="Q85" i="23"/>
  <c r="R85" i="23"/>
  <c r="S85" i="23"/>
  <c r="T85" i="23"/>
  <c r="U85" i="23"/>
  <c r="Q86" i="23"/>
  <c r="R86" i="23"/>
  <c r="S86" i="23"/>
  <c r="T86" i="23"/>
  <c r="U86" i="23"/>
  <c r="Q87" i="23"/>
  <c r="R87" i="23"/>
  <c r="S87" i="23"/>
  <c r="T87" i="23"/>
  <c r="U87" i="23"/>
  <c r="Q88" i="23"/>
  <c r="R88" i="23"/>
  <c r="S88" i="23"/>
  <c r="T88" i="23"/>
  <c r="U88" i="23"/>
  <c r="Q89" i="23"/>
  <c r="R89" i="23"/>
  <c r="S89" i="23"/>
  <c r="T89" i="23"/>
  <c r="U89" i="23"/>
  <c r="Q90" i="23"/>
  <c r="R90" i="23"/>
  <c r="S90" i="23"/>
  <c r="T90" i="23"/>
  <c r="U90" i="23"/>
  <c r="Q91" i="23"/>
  <c r="R91" i="23"/>
  <c r="S91" i="23"/>
  <c r="T91" i="23"/>
  <c r="U91" i="23"/>
  <c r="Q92" i="23"/>
  <c r="R92" i="23"/>
  <c r="S92" i="23"/>
  <c r="T92" i="23"/>
  <c r="U92" i="23"/>
  <c r="Q93" i="23"/>
  <c r="R93" i="23"/>
  <c r="S93" i="23"/>
  <c r="T93" i="23"/>
  <c r="U93" i="23"/>
  <c r="Q94" i="23"/>
  <c r="R94" i="23"/>
  <c r="S94" i="23"/>
  <c r="T94" i="23"/>
  <c r="U94" i="23"/>
  <c r="Q95" i="23"/>
  <c r="R95" i="23"/>
  <c r="S95" i="23"/>
  <c r="T95" i="23"/>
  <c r="U95" i="23"/>
  <c r="Q96" i="23"/>
  <c r="R96" i="23"/>
  <c r="S96" i="23"/>
  <c r="T96" i="23"/>
  <c r="U96" i="23"/>
  <c r="Q97" i="23"/>
  <c r="R97" i="23"/>
  <c r="S97" i="23"/>
  <c r="T97" i="23"/>
  <c r="U97" i="23"/>
  <c r="Q98" i="23"/>
  <c r="R98" i="23"/>
  <c r="S98" i="23"/>
  <c r="T98" i="23"/>
  <c r="U98" i="23"/>
  <c r="Q99" i="23"/>
  <c r="R99" i="23"/>
  <c r="S99" i="23"/>
  <c r="T99" i="23"/>
  <c r="U99" i="23"/>
  <c r="Q100" i="23"/>
  <c r="R100" i="23"/>
  <c r="S100" i="23"/>
  <c r="T100" i="23"/>
  <c r="U100" i="23"/>
  <c r="Q101" i="23"/>
  <c r="R101" i="23"/>
  <c r="S101" i="23"/>
  <c r="T101" i="23"/>
  <c r="U101" i="23"/>
  <c r="Q102" i="23"/>
  <c r="R102" i="23"/>
  <c r="S102" i="23"/>
  <c r="T102" i="23"/>
  <c r="U102" i="23"/>
  <c r="Q103" i="23"/>
  <c r="R103" i="23"/>
  <c r="S103" i="23"/>
  <c r="T103" i="23"/>
  <c r="U103" i="23"/>
  <c r="Q104" i="23"/>
  <c r="R104" i="23"/>
  <c r="S104" i="23"/>
  <c r="T104" i="23"/>
  <c r="U104" i="23"/>
  <c r="Q105" i="23"/>
  <c r="R105" i="23"/>
  <c r="S105" i="23"/>
  <c r="T105" i="23"/>
  <c r="U105" i="23"/>
  <c r="Q106" i="23"/>
  <c r="R106" i="23"/>
  <c r="S106" i="23"/>
  <c r="T106" i="23"/>
  <c r="U106" i="23"/>
  <c r="Q107" i="23"/>
  <c r="R107" i="23"/>
  <c r="S107" i="23"/>
  <c r="T107" i="23"/>
  <c r="U107" i="23"/>
  <c r="Q108" i="23"/>
  <c r="R108" i="23"/>
  <c r="S108" i="23"/>
  <c r="T108" i="23"/>
  <c r="U108" i="23"/>
  <c r="Q109" i="23"/>
  <c r="R109" i="23"/>
  <c r="S109" i="23"/>
  <c r="T109" i="23"/>
  <c r="U109" i="23"/>
  <c r="Q110" i="23"/>
  <c r="R110" i="23"/>
  <c r="S110" i="23"/>
  <c r="T110" i="23"/>
  <c r="U110" i="23"/>
  <c r="Q111" i="23"/>
  <c r="R111" i="23"/>
  <c r="S111" i="23"/>
  <c r="T111" i="23"/>
  <c r="U111" i="23"/>
  <c r="Q112" i="23"/>
  <c r="R112" i="23"/>
  <c r="S112" i="23"/>
  <c r="T112" i="23"/>
  <c r="U112" i="23"/>
  <c r="Q113" i="23"/>
  <c r="R113" i="23"/>
  <c r="S113" i="23"/>
  <c r="T113" i="23"/>
  <c r="U113" i="23"/>
  <c r="Q114" i="23"/>
  <c r="R114" i="23"/>
  <c r="S114" i="23"/>
  <c r="T114" i="23"/>
  <c r="U114" i="23"/>
  <c r="Q115" i="23"/>
  <c r="R115" i="23"/>
  <c r="S115" i="23"/>
  <c r="T115" i="23"/>
  <c r="U115" i="23"/>
  <c r="Q116" i="23"/>
  <c r="R116" i="23"/>
  <c r="S116" i="23"/>
  <c r="T116" i="23"/>
  <c r="U116" i="23"/>
  <c r="Q117" i="23"/>
  <c r="R117" i="23"/>
  <c r="S117" i="23"/>
  <c r="T117" i="23"/>
  <c r="U117" i="23"/>
  <c r="Q118" i="23"/>
  <c r="R118" i="23"/>
  <c r="S118" i="23"/>
  <c r="T118" i="23"/>
  <c r="U118" i="23"/>
  <c r="Q119" i="23"/>
  <c r="R119" i="23"/>
  <c r="S119" i="23"/>
  <c r="T119" i="23"/>
  <c r="U119" i="23"/>
  <c r="Q120" i="23"/>
  <c r="R120" i="23"/>
  <c r="S120" i="23"/>
  <c r="T120" i="23"/>
  <c r="U120" i="23"/>
  <c r="Q121" i="23"/>
  <c r="R121" i="23"/>
  <c r="S121" i="23"/>
  <c r="T121" i="23"/>
  <c r="U121" i="23"/>
  <c r="Q122" i="23"/>
  <c r="R122" i="23"/>
  <c r="S122" i="23"/>
  <c r="T122" i="23"/>
  <c r="U122" i="23"/>
  <c r="Q123" i="23"/>
  <c r="R123" i="23"/>
  <c r="S123" i="23"/>
  <c r="T123" i="23"/>
  <c r="U123" i="23"/>
  <c r="Q124" i="23"/>
  <c r="R124" i="23"/>
  <c r="S124" i="23"/>
  <c r="T124" i="23"/>
  <c r="U124" i="23"/>
  <c r="Q125" i="23"/>
  <c r="R125" i="23"/>
  <c r="S125" i="23"/>
  <c r="T125" i="23"/>
  <c r="U125" i="23"/>
  <c r="Q126" i="23"/>
  <c r="R126" i="23"/>
  <c r="S126" i="23"/>
  <c r="T126" i="23"/>
  <c r="U126" i="23"/>
  <c r="Q127" i="23"/>
  <c r="R127" i="23"/>
  <c r="S127" i="23"/>
  <c r="T127" i="23"/>
  <c r="U127" i="23"/>
  <c r="Q128" i="23"/>
  <c r="R128" i="23"/>
  <c r="S128" i="23"/>
  <c r="T128" i="23"/>
  <c r="U128" i="23"/>
  <c r="Q129" i="23"/>
  <c r="R129" i="23"/>
  <c r="S129" i="23"/>
  <c r="T129" i="23"/>
  <c r="U129" i="23"/>
  <c r="Q130" i="23"/>
  <c r="R130" i="23"/>
  <c r="S130" i="23"/>
  <c r="T130" i="23"/>
  <c r="U130" i="23"/>
  <c r="Q131" i="23"/>
  <c r="R131" i="23"/>
  <c r="S131" i="23"/>
  <c r="T131" i="23"/>
  <c r="U131" i="23"/>
  <c r="Q132" i="23"/>
  <c r="R132" i="23"/>
  <c r="S132" i="23"/>
  <c r="T132" i="23"/>
  <c r="U132" i="23"/>
  <c r="Q133" i="23"/>
  <c r="R133" i="23"/>
  <c r="S133" i="23"/>
  <c r="T133" i="23"/>
  <c r="U133" i="23"/>
  <c r="Q134" i="23"/>
  <c r="R134" i="23"/>
  <c r="S134" i="23"/>
  <c r="T134" i="23"/>
  <c r="U134" i="23"/>
  <c r="Q135" i="23"/>
  <c r="R135" i="23"/>
  <c r="S135" i="23"/>
  <c r="T135" i="23"/>
  <c r="U135" i="23"/>
  <c r="Q136" i="23"/>
  <c r="R136" i="23"/>
  <c r="S136" i="23"/>
  <c r="T136" i="23"/>
  <c r="U136" i="23"/>
  <c r="Q137" i="23"/>
  <c r="R137" i="23"/>
  <c r="S137" i="23"/>
  <c r="T137" i="23"/>
  <c r="U137" i="23"/>
  <c r="Q138" i="23"/>
  <c r="R138" i="23"/>
  <c r="S138" i="23"/>
  <c r="T138" i="23"/>
  <c r="U138" i="23"/>
  <c r="Q139" i="23"/>
  <c r="R139" i="23"/>
  <c r="S139" i="23"/>
  <c r="T139" i="23"/>
  <c r="U139" i="23"/>
  <c r="Q140" i="23"/>
  <c r="R140" i="23"/>
  <c r="S140" i="23"/>
  <c r="T140" i="23"/>
  <c r="U140" i="23"/>
  <c r="Q141" i="23"/>
  <c r="R141" i="23"/>
  <c r="S141" i="23"/>
  <c r="T141" i="23"/>
  <c r="U141" i="23"/>
  <c r="Q142" i="23"/>
  <c r="R142" i="23"/>
  <c r="S142" i="23"/>
  <c r="T142" i="23"/>
  <c r="U142" i="23"/>
  <c r="Q143" i="23"/>
  <c r="R143" i="23"/>
  <c r="S143" i="23"/>
  <c r="T143" i="23"/>
  <c r="U143" i="23"/>
  <c r="Q144" i="23"/>
  <c r="R144" i="23"/>
  <c r="S144" i="23"/>
  <c r="T144" i="23"/>
  <c r="U144" i="23"/>
  <c r="Q145" i="23"/>
  <c r="R145" i="23"/>
  <c r="S145" i="23"/>
  <c r="T145" i="23"/>
  <c r="U145" i="23"/>
  <c r="Q146" i="23"/>
  <c r="R146" i="23"/>
  <c r="S146" i="23"/>
  <c r="T146" i="23"/>
  <c r="U146" i="23"/>
  <c r="Q147" i="23"/>
  <c r="R147" i="23"/>
  <c r="S147" i="23"/>
  <c r="T147" i="23"/>
  <c r="U147" i="23"/>
  <c r="Q148" i="23"/>
  <c r="R148" i="23"/>
  <c r="S148" i="23"/>
  <c r="T148" i="23"/>
  <c r="U148" i="23"/>
  <c r="Q149" i="23"/>
  <c r="R149" i="23"/>
  <c r="S149" i="23"/>
  <c r="T149" i="23"/>
  <c r="U149" i="23"/>
  <c r="Q150" i="23"/>
  <c r="R150" i="23"/>
  <c r="S150" i="23"/>
  <c r="T150" i="23"/>
  <c r="U150" i="23"/>
  <c r="Q151" i="23"/>
  <c r="R151" i="23"/>
  <c r="S151" i="23"/>
  <c r="T151" i="23"/>
  <c r="U151" i="23"/>
  <c r="Q152" i="23"/>
  <c r="R152" i="23"/>
  <c r="S152" i="23"/>
  <c r="T152" i="23"/>
  <c r="U152" i="23"/>
  <c r="Q153" i="23"/>
  <c r="R153" i="23"/>
  <c r="S153" i="23"/>
  <c r="T153" i="23"/>
  <c r="U153" i="23"/>
  <c r="Q154" i="23"/>
  <c r="R154" i="23"/>
  <c r="S154" i="23"/>
  <c r="T154" i="23"/>
  <c r="U154" i="23"/>
  <c r="Q155" i="23"/>
  <c r="R155" i="23"/>
  <c r="S155" i="23"/>
  <c r="T155" i="23"/>
  <c r="U155" i="23"/>
  <c r="Q156" i="23"/>
  <c r="R156" i="23"/>
  <c r="S156" i="23"/>
  <c r="T156" i="23"/>
  <c r="U156" i="23"/>
  <c r="Q157" i="23"/>
  <c r="R157" i="23"/>
  <c r="S157" i="23"/>
  <c r="T157" i="23"/>
  <c r="U157" i="23"/>
  <c r="Q158" i="23"/>
  <c r="R158" i="23"/>
  <c r="S158" i="23"/>
  <c r="T158" i="23"/>
  <c r="U158" i="23"/>
  <c r="Q159" i="23"/>
  <c r="R159" i="23"/>
  <c r="S159" i="23"/>
  <c r="T159" i="23"/>
  <c r="U159" i="23"/>
  <c r="Q160" i="23"/>
  <c r="R160" i="23"/>
  <c r="S160" i="23"/>
  <c r="T160" i="23"/>
  <c r="U160" i="23"/>
  <c r="Q161" i="23"/>
  <c r="R161" i="23"/>
  <c r="S161" i="23"/>
  <c r="T161" i="23"/>
  <c r="U161" i="23"/>
  <c r="Q162" i="23"/>
  <c r="R162" i="23"/>
  <c r="S162" i="23"/>
  <c r="T162" i="23"/>
  <c r="U162" i="23"/>
  <c r="Q163" i="23"/>
  <c r="R163" i="23"/>
  <c r="S163" i="23"/>
  <c r="T163" i="23"/>
  <c r="U163" i="23"/>
  <c r="Q164" i="23"/>
  <c r="R164" i="23"/>
  <c r="S164" i="23"/>
  <c r="T164" i="23"/>
  <c r="U164" i="23"/>
  <c r="Q165" i="23"/>
  <c r="R165" i="23"/>
  <c r="S165" i="23"/>
  <c r="T165" i="23"/>
  <c r="U165" i="23"/>
  <c r="Q166" i="23"/>
  <c r="R166" i="23"/>
  <c r="S166" i="23"/>
  <c r="T166" i="23"/>
  <c r="U166" i="23"/>
  <c r="Q167" i="23"/>
  <c r="R167" i="23"/>
  <c r="S167" i="23"/>
  <c r="T167" i="23"/>
  <c r="U167" i="23"/>
  <c r="Q168" i="23"/>
  <c r="R168" i="23"/>
  <c r="S168" i="23"/>
  <c r="T168" i="23"/>
  <c r="U168" i="23"/>
  <c r="Q169" i="23"/>
  <c r="R169" i="23"/>
  <c r="S169" i="23"/>
  <c r="T169" i="23"/>
  <c r="U169" i="23"/>
  <c r="Q170" i="23"/>
  <c r="R170" i="23"/>
  <c r="S170" i="23"/>
  <c r="T170" i="23"/>
  <c r="U170" i="23"/>
  <c r="Q171" i="23"/>
  <c r="R171" i="23"/>
  <c r="S171" i="23"/>
  <c r="T171" i="23"/>
  <c r="U171" i="23"/>
  <c r="Q172" i="23"/>
  <c r="R172" i="23"/>
  <c r="S172" i="23"/>
  <c r="T172" i="23"/>
  <c r="U172" i="23"/>
  <c r="Q173" i="23"/>
  <c r="R173" i="23"/>
  <c r="S173" i="23"/>
  <c r="T173" i="23"/>
  <c r="U173" i="23"/>
  <c r="Q174" i="23"/>
  <c r="R174" i="23"/>
  <c r="S174" i="23"/>
  <c r="T174" i="23"/>
  <c r="U174" i="23"/>
  <c r="Q175" i="23"/>
  <c r="R175" i="23"/>
  <c r="S175" i="23"/>
  <c r="T175" i="23"/>
  <c r="U175" i="23"/>
  <c r="Q176" i="23"/>
  <c r="R176" i="23"/>
  <c r="S176" i="23"/>
  <c r="T176" i="23"/>
  <c r="U176" i="23"/>
  <c r="Q177" i="23"/>
  <c r="R177" i="23"/>
  <c r="S177" i="23"/>
  <c r="T177" i="23"/>
  <c r="U177" i="23"/>
  <c r="Q178" i="23"/>
  <c r="R178" i="23"/>
  <c r="S178" i="23"/>
  <c r="T178" i="23"/>
  <c r="U178" i="23"/>
  <c r="Q179" i="23"/>
  <c r="R179" i="23"/>
  <c r="S179" i="23"/>
  <c r="T179" i="23"/>
  <c r="U179" i="23"/>
  <c r="Q180" i="23"/>
  <c r="R180" i="23"/>
  <c r="S180" i="23"/>
  <c r="T180" i="23"/>
  <c r="U180" i="23"/>
  <c r="Q181" i="23"/>
  <c r="R181" i="23"/>
  <c r="S181" i="23"/>
  <c r="T181" i="23"/>
  <c r="U181" i="23"/>
  <c r="Q182" i="23"/>
  <c r="R182" i="23"/>
  <c r="S182" i="23"/>
  <c r="T182" i="23"/>
  <c r="U182" i="23"/>
  <c r="Q183" i="23"/>
  <c r="R183" i="23"/>
  <c r="S183" i="23"/>
  <c r="T183" i="23"/>
  <c r="U183" i="23"/>
  <c r="Q184" i="23"/>
  <c r="R184" i="23"/>
  <c r="S184" i="23"/>
  <c r="T184" i="23"/>
  <c r="U184" i="23"/>
  <c r="Q185" i="23"/>
  <c r="R185" i="23"/>
  <c r="S185" i="23"/>
  <c r="T185" i="23"/>
  <c r="U185" i="23"/>
  <c r="Q186" i="23"/>
  <c r="R186" i="23"/>
  <c r="S186" i="23"/>
  <c r="T186" i="23"/>
  <c r="U186" i="23"/>
  <c r="Q187" i="23"/>
  <c r="R187" i="23"/>
  <c r="S187" i="23"/>
  <c r="T187" i="23"/>
  <c r="U187" i="23"/>
  <c r="Q188" i="23"/>
  <c r="R188" i="23"/>
  <c r="S188" i="23"/>
  <c r="T188" i="23"/>
  <c r="U188" i="23"/>
  <c r="Q189" i="23"/>
  <c r="R189" i="23"/>
  <c r="S189" i="23"/>
  <c r="T189" i="23"/>
  <c r="U189" i="23"/>
  <c r="Q190" i="23"/>
  <c r="R190" i="23"/>
  <c r="S190" i="23"/>
  <c r="T190" i="23"/>
  <c r="U190" i="23"/>
  <c r="Q191" i="23"/>
  <c r="R191" i="23"/>
  <c r="S191" i="23"/>
  <c r="T191" i="23"/>
  <c r="U191" i="23"/>
  <c r="Q192" i="23"/>
  <c r="R192" i="23"/>
  <c r="S192" i="23"/>
  <c r="T192" i="23"/>
  <c r="U192" i="23"/>
  <c r="Q193" i="23"/>
  <c r="R193" i="23"/>
  <c r="S193" i="23"/>
  <c r="T193" i="23"/>
  <c r="U193" i="23"/>
  <c r="Q194" i="23"/>
  <c r="R194" i="23"/>
  <c r="S194" i="23"/>
  <c r="T194" i="23"/>
  <c r="U194" i="23"/>
  <c r="Q195" i="23"/>
  <c r="R195" i="23"/>
  <c r="S195" i="23"/>
  <c r="T195" i="23"/>
  <c r="U195" i="23"/>
  <c r="Q196" i="23"/>
  <c r="R196" i="23"/>
  <c r="S196" i="23"/>
  <c r="T196" i="23"/>
  <c r="U196" i="23"/>
  <c r="Q197" i="23"/>
  <c r="R197" i="23"/>
  <c r="S197" i="23"/>
  <c r="T197" i="23"/>
  <c r="U197" i="23"/>
  <c r="Q198" i="23"/>
  <c r="R198" i="23"/>
  <c r="S198" i="23"/>
  <c r="T198" i="23"/>
  <c r="U198" i="23"/>
  <c r="Q199" i="23"/>
  <c r="R199" i="23"/>
  <c r="S199" i="23"/>
  <c r="T199" i="23"/>
  <c r="U199" i="23"/>
  <c r="Q200" i="23"/>
  <c r="R200" i="23"/>
  <c r="S200" i="23"/>
  <c r="T200" i="23"/>
  <c r="U200" i="23"/>
  <c r="Q201" i="23"/>
  <c r="R201" i="23"/>
  <c r="S201" i="23"/>
  <c r="T201" i="23"/>
  <c r="U201" i="23"/>
  <c r="Q202" i="23"/>
  <c r="R202" i="23"/>
  <c r="S202" i="23"/>
  <c r="T202" i="23"/>
  <c r="U202" i="23"/>
  <c r="Q203" i="23"/>
  <c r="R203" i="23"/>
  <c r="S203" i="23"/>
  <c r="T203" i="23"/>
  <c r="U203" i="23"/>
  <c r="Q204" i="23"/>
  <c r="R204" i="23"/>
  <c r="S204" i="23"/>
  <c r="T204" i="23"/>
  <c r="U204" i="23"/>
  <c r="Q205" i="23"/>
  <c r="R205" i="23"/>
  <c r="S205" i="23"/>
  <c r="T205" i="23"/>
  <c r="U205" i="23"/>
  <c r="Q206" i="23"/>
  <c r="R206" i="23"/>
  <c r="S206" i="23"/>
  <c r="T206" i="23"/>
  <c r="U206" i="23"/>
  <c r="Q207" i="23"/>
  <c r="R207" i="23"/>
  <c r="S207" i="23"/>
  <c r="T207" i="23"/>
  <c r="U207" i="23"/>
  <c r="Q208" i="23"/>
  <c r="R208" i="23"/>
  <c r="S208" i="23"/>
  <c r="T208" i="23"/>
  <c r="U208" i="23"/>
  <c r="Q209" i="23"/>
  <c r="R209" i="23"/>
  <c r="S209" i="23"/>
  <c r="T209" i="23"/>
  <c r="U209" i="23"/>
  <c r="Q210" i="23"/>
  <c r="R210" i="23"/>
  <c r="S210" i="23"/>
  <c r="T210" i="23"/>
  <c r="U210" i="23"/>
  <c r="Q211" i="23"/>
  <c r="R211" i="23"/>
  <c r="S211" i="23"/>
  <c r="T211" i="23"/>
  <c r="U211" i="23"/>
  <c r="Q212" i="23"/>
  <c r="R212" i="23"/>
  <c r="S212" i="23"/>
  <c r="T212" i="23"/>
  <c r="U212" i="23"/>
  <c r="Q213" i="23"/>
  <c r="R213" i="23"/>
  <c r="S213" i="23"/>
  <c r="T213" i="23"/>
  <c r="U213" i="23"/>
  <c r="Q214" i="23"/>
  <c r="R214" i="23"/>
  <c r="S214" i="23"/>
  <c r="T214" i="23"/>
  <c r="U214" i="23"/>
  <c r="Q215" i="23"/>
  <c r="R215" i="23"/>
  <c r="S215" i="23"/>
  <c r="T215" i="23"/>
  <c r="U215" i="23"/>
  <c r="Q216" i="23"/>
  <c r="R216" i="23"/>
  <c r="S216" i="23"/>
  <c r="T216" i="23"/>
  <c r="U216" i="23"/>
  <c r="Q217" i="23"/>
  <c r="R217" i="23"/>
  <c r="S217" i="23"/>
  <c r="T217" i="23"/>
  <c r="U217" i="23"/>
  <c r="Q218" i="23"/>
  <c r="R218" i="23"/>
  <c r="S218" i="23"/>
  <c r="T218" i="23"/>
  <c r="U218" i="23"/>
  <c r="Q219" i="23"/>
  <c r="R219" i="23"/>
  <c r="S219" i="23"/>
  <c r="T219" i="23"/>
  <c r="U219" i="23"/>
  <c r="Q220" i="23"/>
  <c r="R220" i="23"/>
  <c r="S220" i="23"/>
  <c r="T220" i="23"/>
  <c r="U220" i="23"/>
  <c r="Q221" i="23"/>
  <c r="R221" i="23"/>
  <c r="S221" i="23"/>
  <c r="T221" i="23"/>
  <c r="U221" i="23"/>
  <c r="Q222" i="23"/>
  <c r="R222" i="23"/>
  <c r="S222" i="23"/>
  <c r="T222" i="23"/>
  <c r="U222" i="23"/>
  <c r="Q223" i="23"/>
  <c r="R223" i="23"/>
  <c r="S223" i="23"/>
  <c r="T223" i="23"/>
  <c r="U223" i="23"/>
  <c r="Q224" i="23"/>
  <c r="R224" i="23"/>
  <c r="S224" i="23"/>
  <c r="T224" i="23"/>
  <c r="U224" i="23"/>
  <c r="Q225" i="23"/>
  <c r="R225" i="23"/>
  <c r="S225" i="23"/>
  <c r="T225" i="23"/>
  <c r="U225" i="23"/>
  <c r="Q226" i="23"/>
  <c r="R226" i="23"/>
  <c r="S226" i="23"/>
  <c r="T226" i="23"/>
  <c r="U226" i="23"/>
  <c r="Q227" i="23"/>
  <c r="R227" i="23"/>
  <c r="S227" i="23"/>
  <c r="T227" i="23"/>
  <c r="U227" i="23"/>
  <c r="Q228" i="23"/>
  <c r="R228" i="23"/>
  <c r="S228" i="23"/>
  <c r="T228" i="23"/>
  <c r="U228" i="23"/>
  <c r="Q229" i="23"/>
  <c r="R229" i="23"/>
  <c r="S229" i="23"/>
  <c r="T229" i="23"/>
  <c r="U229" i="23"/>
  <c r="Q230" i="23"/>
  <c r="R230" i="23"/>
  <c r="S230" i="23"/>
  <c r="T230" i="23"/>
  <c r="U230" i="23"/>
  <c r="Q231" i="23"/>
  <c r="R231" i="23"/>
  <c r="S231" i="23"/>
  <c r="T231" i="23"/>
  <c r="U231" i="23"/>
  <c r="Q232" i="23"/>
  <c r="R232" i="23"/>
  <c r="S232" i="23"/>
  <c r="T232" i="23"/>
  <c r="U232" i="23"/>
  <c r="Q233" i="23"/>
  <c r="R233" i="23"/>
  <c r="S233" i="23"/>
  <c r="T233" i="23"/>
  <c r="U233" i="23"/>
  <c r="Q234" i="23"/>
  <c r="R234" i="23"/>
  <c r="S234" i="23"/>
  <c r="T234" i="23"/>
  <c r="U234" i="23"/>
  <c r="Q235" i="23"/>
  <c r="R235" i="23"/>
  <c r="S235" i="23"/>
  <c r="T235" i="23"/>
  <c r="U235" i="23"/>
  <c r="Q236" i="23"/>
  <c r="R236" i="23"/>
  <c r="S236" i="23"/>
  <c r="T236" i="23"/>
  <c r="U236" i="23"/>
  <c r="B11" i="23"/>
  <c r="D11" i="23"/>
  <c r="E11" i="23"/>
  <c r="F11" i="23"/>
  <c r="G11" i="23"/>
  <c r="H11" i="23"/>
  <c r="B12" i="23"/>
  <c r="D12" i="23"/>
  <c r="E12" i="23"/>
  <c r="F12" i="23"/>
  <c r="G12" i="23"/>
  <c r="H12" i="23"/>
  <c r="B13" i="23"/>
  <c r="D13" i="23"/>
  <c r="E13" i="23"/>
  <c r="F13" i="23"/>
  <c r="G13" i="23"/>
  <c r="H13" i="23"/>
  <c r="B14" i="23"/>
  <c r="D14" i="23"/>
  <c r="E14" i="23"/>
  <c r="F14" i="23"/>
  <c r="G14" i="23"/>
  <c r="H14" i="23"/>
  <c r="B15" i="23"/>
  <c r="D15" i="23"/>
  <c r="E15" i="23"/>
  <c r="F15" i="23"/>
  <c r="G15" i="23"/>
  <c r="H15" i="23"/>
  <c r="B16" i="23"/>
  <c r="D16" i="23"/>
  <c r="E16" i="23"/>
  <c r="F16" i="23"/>
  <c r="G16" i="23"/>
  <c r="H16" i="23"/>
  <c r="B17" i="23"/>
  <c r="D17" i="23"/>
  <c r="E17" i="23"/>
  <c r="F17" i="23"/>
  <c r="G17" i="23"/>
  <c r="H17" i="23"/>
  <c r="B18" i="23"/>
  <c r="D18" i="23"/>
  <c r="E18" i="23"/>
  <c r="F18" i="23"/>
  <c r="G18" i="23"/>
  <c r="H18" i="23"/>
  <c r="B19" i="23"/>
  <c r="D19" i="23"/>
  <c r="E19" i="23"/>
  <c r="F19" i="23"/>
  <c r="G19" i="23"/>
  <c r="H19" i="23"/>
  <c r="B20" i="23"/>
  <c r="D20" i="23"/>
  <c r="E20" i="23"/>
  <c r="F20" i="23"/>
  <c r="G20" i="23"/>
  <c r="H20" i="23"/>
  <c r="B21" i="23"/>
  <c r="D21" i="23"/>
  <c r="E21" i="23"/>
  <c r="F21" i="23"/>
  <c r="G21" i="23"/>
  <c r="H21" i="23"/>
  <c r="B22" i="23"/>
  <c r="D22" i="23"/>
  <c r="E22" i="23"/>
  <c r="F22" i="23"/>
  <c r="G22" i="23"/>
  <c r="H22" i="23"/>
  <c r="B23" i="23"/>
  <c r="D23" i="23"/>
  <c r="E23" i="23"/>
  <c r="F23" i="23"/>
  <c r="G23" i="23"/>
  <c r="H23" i="23"/>
  <c r="B24" i="23"/>
  <c r="D24" i="23"/>
  <c r="E24" i="23"/>
  <c r="F24" i="23"/>
  <c r="G24" i="23"/>
  <c r="H24" i="23"/>
  <c r="B25" i="23"/>
  <c r="D25" i="23"/>
  <c r="E25" i="23"/>
  <c r="F25" i="23"/>
  <c r="G25" i="23"/>
  <c r="H25" i="23"/>
  <c r="B26" i="23"/>
  <c r="D26" i="23"/>
  <c r="E26" i="23"/>
  <c r="F26" i="23"/>
  <c r="G26" i="23"/>
  <c r="H26" i="23"/>
  <c r="B27" i="23"/>
  <c r="D27" i="23"/>
  <c r="E27" i="23"/>
  <c r="F27" i="23"/>
  <c r="G27" i="23"/>
  <c r="H27" i="23"/>
  <c r="B28" i="23"/>
  <c r="D28" i="23"/>
  <c r="E28" i="23"/>
  <c r="F28" i="23"/>
  <c r="G28" i="23"/>
  <c r="H28" i="23"/>
  <c r="B29" i="23"/>
  <c r="D29" i="23"/>
  <c r="E29" i="23"/>
  <c r="F29" i="23"/>
  <c r="G29" i="23"/>
  <c r="H29" i="23"/>
  <c r="B30" i="23"/>
  <c r="D30" i="23"/>
  <c r="E30" i="23"/>
  <c r="F30" i="23"/>
  <c r="G30" i="23"/>
  <c r="H30" i="23"/>
  <c r="B31" i="23"/>
  <c r="D31" i="23"/>
  <c r="E31" i="23"/>
  <c r="F31" i="23"/>
  <c r="G31" i="23"/>
  <c r="H31" i="23"/>
  <c r="H6" i="27"/>
  <c r="H7" i="27"/>
  <c r="H8" i="27"/>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H56" i="27"/>
  <c r="H57" i="27"/>
  <c r="H58" i="27"/>
  <c r="H59" i="27"/>
  <c r="H60" i="27"/>
  <c r="H61" i="27"/>
  <c r="H62" i="27"/>
  <c r="H63" i="27"/>
  <c r="H64" i="27"/>
  <c r="H65" i="27"/>
  <c r="H66" i="27"/>
  <c r="H67" i="27"/>
  <c r="H68" i="27"/>
  <c r="H69" i="27"/>
  <c r="H70" i="27"/>
  <c r="H71" i="27"/>
  <c r="H72" i="27"/>
  <c r="H73" i="27"/>
  <c r="H74" i="27"/>
  <c r="H75" i="27"/>
  <c r="H76" i="27"/>
  <c r="H77" i="27"/>
  <c r="H78" i="27"/>
  <c r="H79" i="27"/>
  <c r="H80" i="27"/>
  <c r="H81" i="27"/>
  <c r="H82" i="27"/>
  <c r="H83" i="27"/>
  <c r="H84" i="27"/>
  <c r="H85" i="27"/>
  <c r="H86" i="27"/>
  <c r="H87" i="27"/>
  <c r="H88" i="27"/>
  <c r="H89" i="27"/>
  <c r="H90" i="27"/>
  <c r="H91" i="27"/>
  <c r="H92" i="27"/>
  <c r="H93" i="27"/>
  <c r="H94" i="27"/>
  <c r="H95" i="27"/>
  <c r="H96" i="27"/>
  <c r="H97" i="27"/>
  <c r="H98" i="27"/>
  <c r="H99" i="27"/>
  <c r="H100" i="27"/>
  <c r="H101" i="27"/>
  <c r="G6" i="27"/>
  <c r="G7" i="27"/>
  <c r="G8" i="27"/>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G101"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F92" i="27"/>
  <c r="F93" i="27"/>
  <c r="F94" i="27"/>
  <c r="F95" i="27"/>
  <c r="F96" i="27"/>
  <c r="F97" i="27"/>
  <c r="F98" i="27"/>
  <c r="F99" i="27"/>
  <c r="F100" i="27"/>
  <c r="F101" i="27"/>
  <c r="K6" i="27"/>
  <c r="K7" i="27"/>
  <c r="K8" i="27"/>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K49" i="27"/>
  <c r="K50" i="27"/>
  <c r="K51" i="27"/>
  <c r="K52" i="27"/>
  <c r="K53" i="27"/>
  <c r="K54" i="27"/>
  <c r="K55" i="27"/>
  <c r="K56" i="27"/>
  <c r="K57" i="27"/>
  <c r="K58" i="27"/>
  <c r="K59" i="27"/>
  <c r="K60" i="27"/>
  <c r="K61" i="27"/>
  <c r="K62" i="27"/>
  <c r="K63" i="27"/>
  <c r="K64" i="27"/>
  <c r="K65" i="27"/>
  <c r="K66" i="27"/>
  <c r="K67" i="27"/>
  <c r="K68" i="27"/>
  <c r="K69" i="27"/>
  <c r="K70" i="27"/>
  <c r="K71" i="27"/>
  <c r="K72" i="27"/>
  <c r="K73" i="27"/>
  <c r="K74" i="27"/>
  <c r="K75" i="27"/>
  <c r="K76" i="27"/>
  <c r="K77" i="27"/>
  <c r="K78" i="27"/>
  <c r="K79" i="27"/>
  <c r="K80" i="27"/>
  <c r="K81" i="27"/>
  <c r="K82" i="27"/>
  <c r="K83" i="27"/>
  <c r="K84" i="27"/>
  <c r="K85" i="27"/>
  <c r="K86" i="27"/>
  <c r="K87" i="27"/>
  <c r="K88" i="27"/>
  <c r="K89" i="27"/>
  <c r="K90" i="27"/>
  <c r="K91" i="27"/>
  <c r="K92" i="27"/>
  <c r="K93" i="27"/>
  <c r="K94" i="27"/>
  <c r="K95" i="27"/>
  <c r="K96" i="27"/>
  <c r="K97" i="27"/>
  <c r="K98" i="27"/>
  <c r="K99" i="27"/>
  <c r="K100" i="27"/>
  <c r="K101" i="27"/>
  <c r="J6" i="27"/>
  <c r="J7" i="27"/>
  <c r="J8" i="27"/>
  <c r="J9" i="27"/>
  <c r="J10" i="27"/>
  <c r="J11" i="27"/>
  <c r="J12" i="27"/>
  <c r="J13" i="27"/>
  <c r="J14" i="27"/>
  <c r="J15" i="27"/>
  <c r="J16" i="27"/>
  <c r="J17" i="27"/>
  <c r="J18" i="27"/>
  <c r="J19" i="27"/>
  <c r="J20" i="27"/>
  <c r="J21" i="27"/>
  <c r="J22" i="27"/>
  <c r="J23" i="27"/>
  <c r="J24" i="27"/>
  <c r="J25" i="27"/>
  <c r="J26" i="27"/>
  <c r="J27" i="27"/>
  <c r="J28" i="27"/>
  <c r="J29" i="27"/>
  <c r="J30" i="27"/>
  <c r="J31" i="27"/>
  <c r="J32" i="27"/>
  <c r="J33" i="27"/>
  <c r="J34" i="27"/>
  <c r="J35" i="27"/>
  <c r="J36" i="27"/>
  <c r="J37" i="27"/>
  <c r="J38" i="27"/>
  <c r="J39" i="27"/>
  <c r="J40" i="27"/>
  <c r="J41" i="27"/>
  <c r="J42" i="27"/>
  <c r="J43" i="27"/>
  <c r="J44" i="27"/>
  <c r="J45" i="27"/>
  <c r="J46" i="27"/>
  <c r="J47" i="27"/>
  <c r="J48" i="27"/>
  <c r="J49" i="27"/>
  <c r="J50" i="27"/>
  <c r="J51" i="27"/>
  <c r="J52" i="27"/>
  <c r="J53" i="27"/>
  <c r="J54" i="27"/>
  <c r="J55" i="27"/>
  <c r="J56" i="27"/>
  <c r="J57" i="27"/>
  <c r="J58" i="27"/>
  <c r="J59" i="27"/>
  <c r="J60" i="27"/>
  <c r="J61" i="27"/>
  <c r="J62" i="27"/>
  <c r="J63" i="27"/>
  <c r="J64" i="27"/>
  <c r="J65" i="27"/>
  <c r="J66" i="27"/>
  <c r="J67" i="27"/>
  <c r="J68" i="27"/>
  <c r="J69" i="27"/>
  <c r="J70" i="27"/>
  <c r="J71" i="27"/>
  <c r="J72" i="27"/>
  <c r="J73" i="27"/>
  <c r="J74" i="27"/>
  <c r="J75" i="27"/>
  <c r="J76" i="27"/>
  <c r="J77" i="27"/>
  <c r="J78" i="27"/>
  <c r="J79" i="27"/>
  <c r="J80" i="27"/>
  <c r="J81" i="27"/>
  <c r="J82" i="27"/>
  <c r="J83" i="27"/>
  <c r="J84" i="27"/>
  <c r="J85" i="27"/>
  <c r="J86" i="27"/>
  <c r="J87" i="27"/>
  <c r="J88" i="27"/>
  <c r="J89" i="27"/>
  <c r="J90" i="27"/>
  <c r="J91" i="27"/>
  <c r="J92" i="27"/>
  <c r="J93" i="27"/>
  <c r="J94" i="27"/>
  <c r="J95" i="27"/>
  <c r="J96" i="27"/>
  <c r="J97" i="27"/>
  <c r="J98" i="27"/>
  <c r="J99" i="27"/>
  <c r="J100" i="27"/>
  <c r="J101" i="27"/>
  <c r="I6" i="27"/>
  <c r="I7" i="27"/>
  <c r="I8" i="27"/>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50" i="27"/>
  <c r="I51" i="27"/>
  <c r="I52" i="27"/>
  <c r="I53" i="27"/>
  <c r="I54" i="27"/>
  <c r="I55" i="27"/>
  <c r="I56" i="27"/>
  <c r="I57" i="27"/>
  <c r="I58" i="27"/>
  <c r="I59" i="27"/>
  <c r="I60" i="27"/>
  <c r="I61" i="27"/>
  <c r="I62" i="27"/>
  <c r="I63" i="27"/>
  <c r="I64" i="27"/>
  <c r="I65" i="27"/>
  <c r="I66" i="27"/>
  <c r="I67" i="27"/>
  <c r="I68" i="27"/>
  <c r="I69" i="27"/>
  <c r="I70" i="27"/>
  <c r="I71" i="27"/>
  <c r="I72" i="27"/>
  <c r="I73" i="27"/>
  <c r="I74" i="27"/>
  <c r="I75" i="27"/>
  <c r="I76" i="27"/>
  <c r="I77" i="27"/>
  <c r="I78" i="27"/>
  <c r="I79" i="27"/>
  <c r="I80" i="27"/>
  <c r="I81" i="27"/>
  <c r="I82" i="27"/>
  <c r="I83" i="27"/>
  <c r="I84" i="27"/>
  <c r="I85" i="27"/>
  <c r="I86" i="27"/>
  <c r="I87" i="27"/>
  <c r="I88" i="27"/>
  <c r="I89" i="27"/>
  <c r="I90" i="27"/>
  <c r="I91" i="27"/>
  <c r="I92" i="27"/>
  <c r="I93" i="27"/>
  <c r="I94" i="27"/>
  <c r="I95" i="27"/>
  <c r="I96" i="27"/>
  <c r="I97" i="27"/>
  <c r="I98" i="27"/>
  <c r="I99" i="27"/>
  <c r="I100" i="27"/>
  <c r="I101" i="27"/>
  <c r="AV15" i="25"/>
  <c r="AV16" i="25"/>
  <c r="AV17" i="25"/>
  <c r="AV18" i="25"/>
  <c r="AV19" i="25"/>
  <c r="AV20" i="25"/>
  <c r="AV21" i="25"/>
  <c r="AV22" i="25"/>
  <c r="AV23" i="25"/>
  <c r="AV24" i="25"/>
  <c r="AV25" i="25"/>
  <c r="AV26" i="25"/>
  <c r="AV27" i="25"/>
  <c r="AV28" i="25"/>
  <c r="AV29" i="25"/>
  <c r="AV30" i="25"/>
  <c r="AV31" i="25"/>
  <c r="AV32" i="25"/>
  <c r="AV33" i="25"/>
  <c r="AV34" i="25"/>
  <c r="AV35" i="25"/>
  <c r="AV36" i="25"/>
  <c r="AV37" i="25"/>
  <c r="AV38" i="25"/>
  <c r="AV39" i="25"/>
  <c r="AV40" i="25"/>
  <c r="AV41" i="25"/>
  <c r="AV42" i="25"/>
  <c r="AV43" i="25"/>
  <c r="AV44" i="25"/>
  <c r="AV45" i="25"/>
  <c r="AV46" i="25"/>
  <c r="AV47" i="25"/>
  <c r="AV48" i="25"/>
  <c r="AV49" i="25"/>
  <c r="J6" i="25"/>
  <c r="J7" i="25"/>
  <c r="J8" i="25"/>
  <c r="J9" i="25"/>
  <c r="J10" i="25"/>
  <c r="J11" i="25"/>
  <c r="J12" i="25"/>
  <c r="J13" i="25"/>
  <c r="J14" i="25"/>
  <c r="J15" i="25"/>
  <c r="J16" i="25"/>
  <c r="J17" i="25"/>
  <c r="J18"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O7" i="25"/>
  <c r="O8" i="25"/>
  <c r="O9" i="25"/>
  <c r="O10" i="25"/>
  <c r="O11" i="25"/>
  <c r="O12" i="25"/>
  <c r="O13" i="25"/>
  <c r="O14" i="25"/>
  <c r="O15" i="25"/>
  <c r="O16" i="25"/>
  <c r="O17" i="25"/>
  <c r="O18" i="25"/>
  <c r="O19" i="25"/>
  <c r="O20" i="25"/>
  <c r="O21" i="25"/>
  <c r="O22" i="25"/>
  <c r="O23" i="25"/>
  <c r="O24" i="25"/>
  <c r="O25" i="25"/>
  <c r="O26" i="25"/>
  <c r="O27" i="25"/>
  <c r="O28" i="25"/>
  <c r="O29" i="25"/>
  <c r="O30" i="25"/>
  <c r="O31" i="25"/>
  <c r="O32" i="25"/>
  <c r="O33" i="25"/>
  <c r="O34" i="25"/>
  <c r="O35" i="25"/>
  <c r="O36" i="25"/>
  <c r="O37" i="25"/>
  <c r="O38" i="25"/>
  <c r="O39" i="25"/>
  <c r="O40" i="25"/>
  <c r="O41" i="25"/>
  <c r="O42" i="25"/>
  <c r="O43" i="25"/>
  <c r="O44" i="25"/>
  <c r="O45" i="25"/>
  <c r="O46" i="25"/>
  <c r="O47" i="25"/>
  <c r="O48" i="25"/>
  <c r="O49" i="25"/>
  <c r="O6" i="25"/>
  <c r="N6" i="25"/>
  <c r="N7" i="25"/>
  <c r="N8" i="25"/>
  <c r="N9" i="25"/>
  <c r="N10" i="25"/>
  <c r="N11" i="25"/>
  <c r="N12" i="25"/>
  <c r="N13" i="25"/>
  <c r="N14" i="25"/>
  <c r="N15" i="25"/>
  <c r="N16" i="25"/>
  <c r="N17" i="25"/>
  <c r="N18" i="25"/>
  <c r="N19" i="25"/>
  <c r="N20" i="25"/>
  <c r="N21" i="25"/>
  <c r="N22" i="25"/>
  <c r="N23" i="25"/>
  <c r="N24" i="25"/>
  <c r="N25" i="25"/>
  <c r="N26" i="25"/>
  <c r="N27" i="25"/>
  <c r="N28" i="25"/>
  <c r="N29" i="25"/>
  <c r="N30" i="25"/>
  <c r="N31" i="25"/>
  <c r="N32" i="25"/>
  <c r="N33" i="25"/>
  <c r="N34" i="25"/>
  <c r="N35" i="25"/>
  <c r="N36" i="25"/>
  <c r="N37" i="25"/>
  <c r="N38" i="25"/>
  <c r="N39" i="25"/>
  <c r="N40" i="25"/>
  <c r="N41" i="25"/>
  <c r="N42" i="25"/>
  <c r="N43" i="25"/>
  <c r="N44" i="25"/>
  <c r="N45" i="25"/>
  <c r="N46" i="25"/>
  <c r="N47" i="25"/>
  <c r="N48" i="25"/>
  <c r="N49" i="25"/>
  <c r="L6" i="25"/>
  <c r="K6" i="25"/>
  <c r="M6" i="25"/>
  <c r="M7" i="25"/>
  <c r="M8" i="25"/>
  <c r="M9" i="25"/>
  <c r="M10" i="25"/>
  <c r="M11" i="25"/>
  <c r="M12" i="25"/>
  <c r="M13" i="25"/>
  <c r="M14" i="25"/>
  <c r="M15" i="25"/>
  <c r="M16" i="25"/>
  <c r="M17" i="25"/>
  <c r="M18" i="25"/>
  <c r="M19" i="25"/>
  <c r="M20" i="25"/>
  <c r="M21" i="25"/>
  <c r="M22" i="25"/>
  <c r="M23" i="25"/>
  <c r="M24" i="25"/>
  <c r="M25" i="25"/>
  <c r="M26" i="25"/>
  <c r="M27" i="25"/>
  <c r="M28" i="25"/>
  <c r="M29" i="25"/>
  <c r="M30" i="25"/>
  <c r="M31" i="25"/>
  <c r="M32" i="25"/>
  <c r="M33" i="25"/>
  <c r="M34" i="25"/>
  <c r="M35" i="25"/>
  <c r="M36" i="25"/>
  <c r="M37" i="25"/>
  <c r="M38" i="25"/>
  <c r="M39" i="25"/>
  <c r="M40" i="25"/>
  <c r="M41" i="25"/>
  <c r="M42" i="25"/>
  <c r="M43" i="25"/>
  <c r="M44" i="25"/>
  <c r="M45" i="25"/>
  <c r="M46" i="25"/>
  <c r="M47" i="25"/>
  <c r="M48" i="25"/>
  <c r="M49" i="25"/>
  <c r="W89" i="27"/>
  <c r="X89" i="27" s="1"/>
  <c r="F6" i="25"/>
  <c r="F7" i="25"/>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B7" i="26"/>
  <c r="B8" i="26"/>
  <c r="B9" i="26"/>
  <c r="B10" i="26"/>
  <c r="C7" i="26"/>
  <c r="J7" i="26" s="1"/>
  <c r="C8" i="26"/>
  <c r="L8" i="26" s="1"/>
  <c r="C9" i="26"/>
  <c r="L9" i="26" s="1"/>
  <c r="C10" i="26"/>
  <c r="F10" i="26" s="1"/>
  <c r="E7" i="26"/>
  <c r="E8" i="26"/>
  <c r="E9" i="26"/>
  <c r="E10" i="26"/>
  <c r="D7" i="26"/>
  <c r="D8" i="26"/>
  <c r="D9" i="26"/>
  <c r="D10" i="26"/>
  <c r="AI10" i="20" a="1"/>
  <c r="AI10" i="20" s="1"/>
  <c r="T4" i="27"/>
  <c r="AP4" i="25"/>
  <c r="R4" i="27"/>
  <c r="AJ4" i="25"/>
  <c r="P4" i="27"/>
  <c r="AD4" i="25"/>
  <c r="N4" i="27"/>
  <c r="X4" i="25"/>
  <c r="L4" i="27"/>
  <c r="C12" i="23"/>
  <c r="C13" i="23"/>
  <c r="C14" i="23"/>
  <c r="C15" i="23"/>
  <c r="C16" i="23"/>
  <c r="C17" i="23"/>
  <c r="C18" i="23"/>
  <c r="C19" i="23"/>
  <c r="C20" i="23"/>
  <c r="C21" i="23"/>
  <c r="C22" i="23"/>
  <c r="C23" i="23"/>
  <c r="C24" i="23"/>
  <c r="C25" i="23"/>
  <c r="C26" i="23"/>
  <c r="C27" i="23"/>
  <c r="C28" i="23"/>
  <c r="C29" i="23"/>
  <c r="C30" i="23"/>
  <c r="C31" i="23"/>
  <c r="C32" i="23"/>
  <c r="C33" i="23"/>
  <c r="C34" i="23"/>
  <c r="C35" i="23"/>
  <c r="C36" i="23"/>
  <c r="C37" i="23"/>
  <c r="C38" i="23"/>
  <c r="C39" i="23"/>
  <c r="C40" i="23"/>
  <c r="C41" i="23"/>
  <c r="C42" i="23"/>
  <c r="C43" i="23"/>
  <c r="C44" i="23"/>
  <c r="C45" i="23"/>
  <c r="C46" i="23"/>
  <c r="C47" i="23"/>
  <c r="C48" i="23"/>
  <c r="C49" i="23"/>
  <c r="C50" i="23"/>
  <c r="C51" i="23"/>
  <c r="C52" i="23"/>
  <c r="C53" i="23"/>
  <c r="C54" i="23"/>
  <c r="C90" i="23"/>
  <c r="C91" i="23"/>
  <c r="C92" i="23"/>
  <c r="C93" i="23"/>
  <c r="C94" i="23"/>
  <c r="C95" i="23"/>
  <c r="C96" i="23"/>
  <c r="C97" i="23"/>
  <c r="C98" i="23"/>
  <c r="C99" i="23"/>
  <c r="C100" i="23"/>
  <c r="C101" i="23"/>
  <c r="C102" i="23"/>
  <c r="C103" i="23"/>
  <c r="C104" i="23"/>
  <c r="C105" i="23"/>
  <c r="C106" i="23"/>
  <c r="C107" i="23"/>
  <c r="C108" i="23"/>
  <c r="C109" i="23"/>
  <c r="C110" i="23"/>
  <c r="C111" i="23"/>
  <c r="C112" i="23"/>
  <c r="C113" i="23"/>
  <c r="C114" i="23"/>
  <c r="C115" i="23"/>
  <c r="C116" i="23"/>
  <c r="C117" i="23"/>
  <c r="C118" i="23"/>
  <c r="C119" i="23"/>
  <c r="C120" i="23"/>
  <c r="C121" i="23"/>
  <c r="C122" i="23"/>
  <c r="C123" i="23"/>
  <c r="C124" i="23"/>
  <c r="C125" i="23"/>
  <c r="C126" i="23"/>
  <c r="C127" i="23"/>
  <c r="C128" i="23"/>
  <c r="C129" i="23"/>
  <c r="C130" i="23"/>
  <c r="C131" i="23"/>
  <c r="C132" i="23"/>
  <c r="C133" i="23"/>
  <c r="C134" i="23"/>
  <c r="C135" i="23"/>
  <c r="C136" i="23"/>
  <c r="C137" i="23"/>
  <c r="C138" i="23"/>
  <c r="C139" i="23"/>
  <c r="C140" i="23"/>
  <c r="C141" i="23"/>
  <c r="C142" i="23"/>
  <c r="C143" i="23"/>
  <c r="C144" i="23"/>
  <c r="C145" i="23"/>
  <c r="C146" i="23"/>
  <c r="C147" i="23"/>
  <c r="C148" i="23"/>
  <c r="C149" i="23"/>
  <c r="C150" i="23"/>
  <c r="C151" i="23"/>
  <c r="C152" i="23"/>
  <c r="C153" i="23"/>
  <c r="C154" i="23"/>
  <c r="C155" i="23"/>
  <c r="C156" i="23"/>
  <c r="C157" i="23"/>
  <c r="C158" i="23"/>
  <c r="C159" i="23"/>
  <c r="C160" i="23"/>
  <c r="C161" i="23"/>
  <c r="C162" i="23"/>
  <c r="C163" i="23"/>
  <c r="C164" i="23"/>
  <c r="C165" i="23"/>
  <c r="C166" i="23"/>
  <c r="C167" i="23"/>
  <c r="C168" i="23"/>
  <c r="C169" i="23"/>
  <c r="C170" i="23"/>
  <c r="C171" i="23"/>
  <c r="C172" i="23"/>
  <c r="C173" i="23"/>
  <c r="C174" i="23"/>
  <c r="C175" i="23"/>
  <c r="C176" i="23"/>
  <c r="C177" i="23"/>
  <c r="C178" i="23"/>
  <c r="C179" i="23"/>
  <c r="C180" i="23"/>
  <c r="C181" i="23"/>
  <c r="C182" i="23"/>
  <c r="C183" i="23"/>
  <c r="C184" i="23"/>
  <c r="C185" i="23"/>
  <c r="C186" i="23"/>
  <c r="C187" i="23"/>
  <c r="C188" i="23"/>
  <c r="C189" i="23"/>
  <c r="C190" i="23"/>
  <c r="C191" i="23"/>
  <c r="C192" i="23"/>
  <c r="C193" i="23"/>
  <c r="C194" i="23"/>
  <c r="C195" i="23"/>
  <c r="C196" i="23"/>
  <c r="C197" i="23"/>
  <c r="C198" i="23"/>
  <c r="C199" i="23"/>
  <c r="C200" i="23"/>
  <c r="C201" i="23"/>
  <c r="C202" i="23"/>
  <c r="C203" i="23"/>
  <c r="C204" i="23"/>
  <c r="C205" i="23"/>
  <c r="C206" i="23"/>
  <c r="C207" i="23"/>
  <c r="C208" i="23"/>
  <c r="C209" i="23"/>
  <c r="C11" i="23"/>
  <c r="D6" i="26"/>
  <c r="E6" i="26"/>
  <c r="D7" i="42"/>
  <c r="E7" i="42"/>
  <c r="D8" i="42"/>
  <c r="E8" i="42"/>
  <c r="D9" i="42"/>
  <c r="E9" i="42"/>
  <c r="D10" i="42"/>
  <c r="E10" i="42"/>
  <c r="D11" i="42"/>
  <c r="E11" i="42"/>
  <c r="D12" i="42"/>
  <c r="E12" i="42"/>
  <c r="D13" i="42"/>
  <c r="E13" i="42"/>
  <c r="D14" i="42"/>
  <c r="E14" i="42"/>
  <c r="D15" i="42"/>
  <c r="E15" i="42"/>
  <c r="D16" i="42"/>
  <c r="E16" i="42"/>
  <c r="D17" i="42"/>
  <c r="E17" i="42"/>
  <c r="D18" i="42"/>
  <c r="E18" i="42"/>
  <c r="D19" i="42"/>
  <c r="E19" i="42"/>
  <c r="D20" i="42"/>
  <c r="E20" i="42"/>
  <c r="D21" i="42"/>
  <c r="E21" i="42"/>
  <c r="D22" i="42"/>
  <c r="E22" i="42"/>
  <c r="D23" i="42"/>
  <c r="E23" i="42"/>
  <c r="D24" i="42"/>
  <c r="E24" i="42"/>
  <c r="D25" i="42"/>
  <c r="E25" i="42"/>
  <c r="D26" i="42"/>
  <c r="E26" i="42"/>
  <c r="D27" i="42"/>
  <c r="E27" i="42"/>
  <c r="D28" i="42"/>
  <c r="E28" i="42"/>
  <c r="D29" i="42"/>
  <c r="E29" i="42"/>
  <c r="D30" i="42"/>
  <c r="E30" i="42"/>
  <c r="D31" i="42"/>
  <c r="E31" i="42"/>
  <c r="D32" i="42"/>
  <c r="E32" i="42"/>
  <c r="E6" i="42"/>
  <c r="D6" i="42"/>
  <c r="B42" i="23"/>
  <c r="D42" i="23"/>
  <c r="E42" i="23"/>
  <c r="F42" i="23"/>
  <c r="G42" i="23"/>
  <c r="H42" i="23"/>
  <c r="B43" i="23"/>
  <c r="D43" i="23"/>
  <c r="E43" i="23"/>
  <c r="F43" i="23"/>
  <c r="G43" i="23"/>
  <c r="H43" i="23"/>
  <c r="B44" i="23"/>
  <c r="D44" i="23"/>
  <c r="E44" i="23"/>
  <c r="F44" i="23"/>
  <c r="G44" i="23"/>
  <c r="H44" i="23"/>
  <c r="B45" i="23"/>
  <c r="D45" i="23"/>
  <c r="E45" i="23"/>
  <c r="F45" i="23"/>
  <c r="G45" i="23"/>
  <c r="H45" i="23"/>
  <c r="B46" i="23"/>
  <c r="D46" i="23"/>
  <c r="E46" i="23"/>
  <c r="F46" i="23"/>
  <c r="G46" i="23"/>
  <c r="H46" i="23"/>
  <c r="B47" i="23"/>
  <c r="D47" i="23"/>
  <c r="E47" i="23"/>
  <c r="F47" i="23"/>
  <c r="G47" i="23"/>
  <c r="H47" i="23"/>
  <c r="B48" i="23"/>
  <c r="D48" i="23"/>
  <c r="E48" i="23"/>
  <c r="F48" i="23"/>
  <c r="G48" i="23"/>
  <c r="H48" i="23"/>
  <c r="B49" i="23"/>
  <c r="D49" i="23"/>
  <c r="E49" i="23"/>
  <c r="F49" i="23"/>
  <c r="G49" i="23"/>
  <c r="H49" i="23"/>
  <c r="B50" i="23"/>
  <c r="D50" i="23"/>
  <c r="E50" i="23"/>
  <c r="F50" i="23"/>
  <c r="G50" i="23"/>
  <c r="H50" i="23"/>
  <c r="B51" i="23"/>
  <c r="D51" i="23"/>
  <c r="E51" i="23"/>
  <c r="F51" i="23"/>
  <c r="G51" i="23"/>
  <c r="H51" i="23"/>
  <c r="B52" i="23"/>
  <c r="D52" i="23"/>
  <c r="E52" i="23"/>
  <c r="F52" i="23"/>
  <c r="G52" i="23"/>
  <c r="H52" i="23"/>
  <c r="B53" i="23"/>
  <c r="D53" i="23"/>
  <c r="E53" i="23"/>
  <c r="F53" i="23"/>
  <c r="G53" i="23"/>
  <c r="H53" i="23"/>
  <c r="B54" i="23"/>
  <c r="D54" i="23"/>
  <c r="E54" i="23"/>
  <c r="F54" i="23"/>
  <c r="G54" i="23"/>
  <c r="H54" i="23"/>
  <c r="B55" i="23"/>
  <c r="B90" i="23"/>
  <c r="D90" i="23"/>
  <c r="E90" i="23"/>
  <c r="F90" i="23"/>
  <c r="G90" i="23"/>
  <c r="H90" i="23"/>
  <c r="B91" i="23"/>
  <c r="D91" i="23"/>
  <c r="E91" i="23"/>
  <c r="F91" i="23"/>
  <c r="G91" i="23"/>
  <c r="H91" i="23"/>
  <c r="B92" i="23"/>
  <c r="D92" i="23"/>
  <c r="E92" i="23"/>
  <c r="F92" i="23"/>
  <c r="G92" i="23"/>
  <c r="H92" i="23"/>
  <c r="B93" i="23"/>
  <c r="D93" i="23"/>
  <c r="E93" i="23"/>
  <c r="F93" i="23"/>
  <c r="G93" i="23"/>
  <c r="H93" i="23"/>
  <c r="B94" i="23"/>
  <c r="D94" i="23"/>
  <c r="E94" i="23"/>
  <c r="F94" i="23"/>
  <c r="G94" i="23"/>
  <c r="H94" i="23"/>
  <c r="B95" i="23"/>
  <c r="D95" i="23"/>
  <c r="E95" i="23"/>
  <c r="F95" i="23"/>
  <c r="G95" i="23"/>
  <c r="H95" i="23"/>
  <c r="B96" i="23"/>
  <c r="D96" i="23"/>
  <c r="E96" i="23"/>
  <c r="F96" i="23"/>
  <c r="G96" i="23"/>
  <c r="H96" i="23"/>
  <c r="B97" i="23"/>
  <c r="D97" i="23"/>
  <c r="E97" i="23"/>
  <c r="F97" i="23"/>
  <c r="G97" i="23"/>
  <c r="H97" i="23"/>
  <c r="B98" i="23"/>
  <c r="D98" i="23"/>
  <c r="E98" i="23"/>
  <c r="F98" i="23"/>
  <c r="G98" i="23"/>
  <c r="H98" i="23"/>
  <c r="B99" i="23"/>
  <c r="D99" i="23"/>
  <c r="E99" i="23"/>
  <c r="F99" i="23"/>
  <c r="G99" i="23"/>
  <c r="H99" i="23"/>
  <c r="B100" i="23"/>
  <c r="D100" i="23"/>
  <c r="E100" i="23"/>
  <c r="F100" i="23"/>
  <c r="G100" i="23"/>
  <c r="H100" i="23"/>
  <c r="B101" i="23"/>
  <c r="D101" i="23"/>
  <c r="E101" i="23"/>
  <c r="F101" i="23"/>
  <c r="G101" i="23"/>
  <c r="H101" i="23"/>
  <c r="B102" i="23"/>
  <c r="D102" i="23"/>
  <c r="E102" i="23"/>
  <c r="F102" i="23"/>
  <c r="G102" i="23"/>
  <c r="H102" i="23"/>
  <c r="B103" i="23"/>
  <c r="D103" i="23"/>
  <c r="E103" i="23"/>
  <c r="F103" i="23"/>
  <c r="G103" i="23"/>
  <c r="H103" i="23"/>
  <c r="B104" i="23"/>
  <c r="D104" i="23"/>
  <c r="E104" i="23"/>
  <c r="F104" i="23"/>
  <c r="G104" i="23"/>
  <c r="H104" i="23"/>
  <c r="B105" i="23"/>
  <c r="D105" i="23"/>
  <c r="E105" i="23"/>
  <c r="F105" i="23"/>
  <c r="G105" i="23"/>
  <c r="H105" i="23"/>
  <c r="B106" i="23"/>
  <c r="D106" i="23"/>
  <c r="E106" i="23"/>
  <c r="F106" i="23"/>
  <c r="G106" i="23"/>
  <c r="H106" i="23"/>
  <c r="B107" i="23"/>
  <c r="D107" i="23"/>
  <c r="E107" i="23"/>
  <c r="F107" i="23"/>
  <c r="G107" i="23"/>
  <c r="H107" i="23"/>
  <c r="B108" i="23"/>
  <c r="D108" i="23"/>
  <c r="E108" i="23"/>
  <c r="F108" i="23"/>
  <c r="G108" i="23"/>
  <c r="H108" i="23"/>
  <c r="B109" i="23"/>
  <c r="D109" i="23"/>
  <c r="E109" i="23"/>
  <c r="F109" i="23"/>
  <c r="G109" i="23"/>
  <c r="H109" i="23"/>
  <c r="B110" i="23"/>
  <c r="D110" i="23"/>
  <c r="E110" i="23"/>
  <c r="F110" i="23"/>
  <c r="G110" i="23"/>
  <c r="H110" i="23"/>
  <c r="B111" i="23"/>
  <c r="D111" i="23"/>
  <c r="E111" i="23"/>
  <c r="F111" i="23"/>
  <c r="G111" i="23"/>
  <c r="H111" i="23"/>
  <c r="B112" i="23"/>
  <c r="D112" i="23"/>
  <c r="E112" i="23"/>
  <c r="F112" i="23"/>
  <c r="G112" i="23"/>
  <c r="H112" i="23"/>
  <c r="B113" i="23"/>
  <c r="D113" i="23"/>
  <c r="E113" i="23"/>
  <c r="F113" i="23"/>
  <c r="G113" i="23"/>
  <c r="H113" i="23"/>
  <c r="B114" i="23"/>
  <c r="D114" i="23"/>
  <c r="E114" i="23"/>
  <c r="F114" i="23"/>
  <c r="G114" i="23"/>
  <c r="H114" i="23"/>
  <c r="B115" i="23"/>
  <c r="D115" i="23"/>
  <c r="E115" i="23"/>
  <c r="F115" i="23"/>
  <c r="G115" i="23"/>
  <c r="H115" i="23"/>
  <c r="B116" i="23"/>
  <c r="D116" i="23"/>
  <c r="E116" i="23"/>
  <c r="F116" i="23"/>
  <c r="G116" i="23"/>
  <c r="H116" i="23"/>
  <c r="B117" i="23"/>
  <c r="D117" i="23"/>
  <c r="E117" i="23"/>
  <c r="F117" i="23"/>
  <c r="G117" i="23"/>
  <c r="H117" i="23"/>
  <c r="B118" i="23"/>
  <c r="D118" i="23"/>
  <c r="E118" i="23"/>
  <c r="F118" i="23"/>
  <c r="G118" i="23"/>
  <c r="H118" i="23"/>
  <c r="B119" i="23"/>
  <c r="D119" i="23"/>
  <c r="E119" i="23"/>
  <c r="F119" i="23"/>
  <c r="G119" i="23"/>
  <c r="H119" i="23"/>
  <c r="B120" i="23"/>
  <c r="D120" i="23"/>
  <c r="E120" i="23"/>
  <c r="F120" i="23"/>
  <c r="G120" i="23"/>
  <c r="H120" i="23"/>
  <c r="B121" i="23"/>
  <c r="D121" i="23"/>
  <c r="E121" i="23"/>
  <c r="F121" i="23"/>
  <c r="G121" i="23"/>
  <c r="H121" i="23"/>
  <c r="B122" i="23"/>
  <c r="D122" i="23"/>
  <c r="E122" i="23"/>
  <c r="F122" i="23"/>
  <c r="G122" i="23"/>
  <c r="H122" i="23"/>
  <c r="B123" i="23"/>
  <c r="D123" i="23"/>
  <c r="E123" i="23"/>
  <c r="F123" i="23"/>
  <c r="G123" i="23"/>
  <c r="H123" i="23"/>
  <c r="B124" i="23"/>
  <c r="D124" i="23"/>
  <c r="E124" i="23"/>
  <c r="F124" i="23"/>
  <c r="G124" i="23"/>
  <c r="H124" i="23"/>
  <c r="B125" i="23"/>
  <c r="D125" i="23"/>
  <c r="E125" i="23"/>
  <c r="F125" i="23"/>
  <c r="G125" i="23"/>
  <c r="H125" i="23"/>
  <c r="B126" i="23"/>
  <c r="D126" i="23"/>
  <c r="E126" i="23"/>
  <c r="F126" i="23"/>
  <c r="G126" i="23"/>
  <c r="H126" i="23"/>
  <c r="B127" i="23"/>
  <c r="D127" i="23"/>
  <c r="E127" i="23"/>
  <c r="F127" i="23"/>
  <c r="G127" i="23"/>
  <c r="H127" i="23"/>
  <c r="B128" i="23"/>
  <c r="D128" i="23"/>
  <c r="E128" i="23"/>
  <c r="F128" i="23"/>
  <c r="G128" i="23"/>
  <c r="H128" i="23"/>
  <c r="B129" i="23"/>
  <c r="D129" i="23"/>
  <c r="E129" i="23"/>
  <c r="F129" i="23"/>
  <c r="G129" i="23"/>
  <c r="H129" i="23"/>
  <c r="B130" i="23"/>
  <c r="D130" i="23"/>
  <c r="E130" i="23"/>
  <c r="F130" i="23"/>
  <c r="G130" i="23"/>
  <c r="H130" i="23"/>
  <c r="B131" i="23"/>
  <c r="D131" i="23"/>
  <c r="E131" i="23"/>
  <c r="F131" i="23"/>
  <c r="G131" i="23"/>
  <c r="H131" i="23"/>
  <c r="B132" i="23"/>
  <c r="D132" i="23"/>
  <c r="E132" i="23"/>
  <c r="F132" i="23"/>
  <c r="G132" i="23"/>
  <c r="H132" i="23"/>
  <c r="B133" i="23"/>
  <c r="D133" i="23"/>
  <c r="E133" i="23"/>
  <c r="F133" i="23"/>
  <c r="G133" i="23"/>
  <c r="H133" i="23"/>
  <c r="B134" i="23"/>
  <c r="D134" i="23"/>
  <c r="E134" i="23"/>
  <c r="F134" i="23"/>
  <c r="G134" i="23"/>
  <c r="H134" i="23"/>
  <c r="B135" i="23"/>
  <c r="D135" i="23"/>
  <c r="E135" i="23"/>
  <c r="F135" i="23"/>
  <c r="G135" i="23"/>
  <c r="H135" i="23"/>
  <c r="B136" i="23"/>
  <c r="D136" i="23"/>
  <c r="E136" i="23"/>
  <c r="F136" i="23"/>
  <c r="G136" i="23"/>
  <c r="H136" i="23"/>
  <c r="B137" i="23"/>
  <c r="D137" i="23"/>
  <c r="E137" i="23"/>
  <c r="F137" i="23"/>
  <c r="G137" i="23"/>
  <c r="H137" i="23"/>
  <c r="B138" i="23"/>
  <c r="D138" i="23"/>
  <c r="E138" i="23"/>
  <c r="F138" i="23"/>
  <c r="G138" i="23"/>
  <c r="H138" i="23"/>
  <c r="B139" i="23"/>
  <c r="D139" i="23"/>
  <c r="E139" i="23"/>
  <c r="F139" i="23"/>
  <c r="G139" i="23"/>
  <c r="H139" i="23"/>
  <c r="B140" i="23"/>
  <c r="D140" i="23"/>
  <c r="E140" i="23"/>
  <c r="F140" i="23"/>
  <c r="G140" i="23"/>
  <c r="H140" i="23"/>
  <c r="B141" i="23"/>
  <c r="D141" i="23"/>
  <c r="E141" i="23"/>
  <c r="F141" i="23"/>
  <c r="G141" i="23"/>
  <c r="H141" i="23"/>
  <c r="B142" i="23"/>
  <c r="D142" i="23"/>
  <c r="E142" i="23"/>
  <c r="F142" i="23"/>
  <c r="G142" i="23"/>
  <c r="H142" i="23"/>
  <c r="B143" i="23"/>
  <c r="D143" i="23"/>
  <c r="E143" i="23"/>
  <c r="F143" i="23"/>
  <c r="G143" i="23"/>
  <c r="H143" i="23"/>
  <c r="B144" i="23"/>
  <c r="D144" i="23"/>
  <c r="E144" i="23"/>
  <c r="F144" i="23"/>
  <c r="G144" i="23"/>
  <c r="H144" i="23"/>
  <c r="B145" i="23"/>
  <c r="D145" i="23"/>
  <c r="E145" i="23"/>
  <c r="F145" i="23"/>
  <c r="G145" i="23"/>
  <c r="H145" i="23"/>
  <c r="B146" i="23"/>
  <c r="D146" i="23"/>
  <c r="E146" i="23"/>
  <c r="F146" i="23"/>
  <c r="G146" i="23"/>
  <c r="H146" i="23"/>
  <c r="B147" i="23"/>
  <c r="D147" i="23"/>
  <c r="E147" i="23"/>
  <c r="F147" i="23"/>
  <c r="G147" i="23"/>
  <c r="H147" i="23"/>
  <c r="B148" i="23"/>
  <c r="D148" i="23"/>
  <c r="E148" i="23"/>
  <c r="F148" i="23"/>
  <c r="G148" i="23"/>
  <c r="H148" i="23"/>
  <c r="B149" i="23"/>
  <c r="D149" i="23"/>
  <c r="E149" i="23"/>
  <c r="F149" i="23"/>
  <c r="G149" i="23"/>
  <c r="H149" i="23"/>
  <c r="B150" i="23"/>
  <c r="D150" i="23"/>
  <c r="E150" i="23"/>
  <c r="F150" i="23"/>
  <c r="G150" i="23"/>
  <c r="H150" i="23"/>
  <c r="B151" i="23"/>
  <c r="D151" i="23"/>
  <c r="E151" i="23"/>
  <c r="F151" i="23"/>
  <c r="G151" i="23"/>
  <c r="H151" i="23"/>
  <c r="B152" i="23"/>
  <c r="D152" i="23"/>
  <c r="E152" i="23"/>
  <c r="F152" i="23"/>
  <c r="G152" i="23"/>
  <c r="H152" i="23"/>
  <c r="B153" i="23"/>
  <c r="D153" i="23"/>
  <c r="E153" i="23"/>
  <c r="F153" i="23"/>
  <c r="G153" i="23"/>
  <c r="H153" i="23"/>
  <c r="B154" i="23"/>
  <c r="D154" i="23"/>
  <c r="E154" i="23"/>
  <c r="F154" i="23"/>
  <c r="G154" i="23"/>
  <c r="H154" i="23"/>
  <c r="B155" i="23"/>
  <c r="D155" i="23"/>
  <c r="E155" i="23"/>
  <c r="F155" i="23"/>
  <c r="G155" i="23"/>
  <c r="H155" i="23"/>
  <c r="B156" i="23"/>
  <c r="D156" i="23"/>
  <c r="E156" i="23"/>
  <c r="F156" i="23"/>
  <c r="G156" i="23"/>
  <c r="H156" i="23"/>
  <c r="B157" i="23"/>
  <c r="D157" i="23"/>
  <c r="E157" i="23"/>
  <c r="F157" i="23"/>
  <c r="G157" i="23"/>
  <c r="H157" i="23"/>
  <c r="B158" i="23"/>
  <c r="D158" i="23"/>
  <c r="E158" i="23"/>
  <c r="F158" i="23"/>
  <c r="G158" i="23"/>
  <c r="H158" i="23"/>
  <c r="B159" i="23"/>
  <c r="D159" i="23"/>
  <c r="E159" i="23"/>
  <c r="F159" i="23"/>
  <c r="G159" i="23"/>
  <c r="H159" i="23"/>
  <c r="B160" i="23"/>
  <c r="D160" i="23"/>
  <c r="E160" i="23"/>
  <c r="F160" i="23"/>
  <c r="G160" i="23"/>
  <c r="H160" i="23"/>
  <c r="B161" i="23"/>
  <c r="D161" i="23"/>
  <c r="E161" i="23"/>
  <c r="F161" i="23"/>
  <c r="G161" i="23"/>
  <c r="H161" i="23"/>
  <c r="B162" i="23"/>
  <c r="D162" i="23"/>
  <c r="E162" i="23"/>
  <c r="F162" i="23"/>
  <c r="G162" i="23"/>
  <c r="H162" i="23"/>
  <c r="B163" i="23"/>
  <c r="D163" i="23"/>
  <c r="E163" i="23"/>
  <c r="F163" i="23"/>
  <c r="G163" i="23"/>
  <c r="H163" i="23"/>
  <c r="B164" i="23"/>
  <c r="D164" i="23"/>
  <c r="E164" i="23"/>
  <c r="F164" i="23"/>
  <c r="G164" i="23"/>
  <c r="H164" i="23"/>
  <c r="B165" i="23"/>
  <c r="D165" i="23"/>
  <c r="E165" i="23"/>
  <c r="F165" i="23"/>
  <c r="G165" i="23"/>
  <c r="H165" i="23"/>
  <c r="B166" i="23"/>
  <c r="D166" i="23"/>
  <c r="E166" i="23"/>
  <c r="F166" i="23"/>
  <c r="G166" i="23"/>
  <c r="H166" i="23"/>
  <c r="B167" i="23"/>
  <c r="D167" i="23"/>
  <c r="E167" i="23"/>
  <c r="F167" i="23"/>
  <c r="G167" i="23"/>
  <c r="H167" i="23"/>
  <c r="B168" i="23"/>
  <c r="D168" i="23"/>
  <c r="E168" i="23"/>
  <c r="F168" i="23"/>
  <c r="G168" i="23"/>
  <c r="H168" i="23"/>
  <c r="B169" i="23"/>
  <c r="D169" i="23"/>
  <c r="E169" i="23"/>
  <c r="F169" i="23"/>
  <c r="G169" i="23"/>
  <c r="H169" i="23"/>
  <c r="B170" i="23"/>
  <c r="D170" i="23"/>
  <c r="E170" i="23"/>
  <c r="F170" i="23"/>
  <c r="G170" i="23"/>
  <c r="H170" i="23"/>
  <c r="B171" i="23"/>
  <c r="D171" i="23"/>
  <c r="E171" i="23"/>
  <c r="F171" i="23"/>
  <c r="G171" i="23"/>
  <c r="H171" i="23"/>
  <c r="B172" i="23"/>
  <c r="D172" i="23"/>
  <c r="E172" i="23"/>
  <c r="F172" i="23"/>
  <c r="G172" i="23"/>
  <c r="H172" i="23"/>
  <c r="B173" i="23"/>
  <c r="D173" i="23"/>
  <c r="E173" i="23"/>
  <c r="F173" i="23"/>
  <c r="G173" i="23"/>
  <c r="H173" i="23"/>
  <c r="B174" i="23"/>
  <c r="D174" i="23"/>
  <c r="E174" i="23"/>
  <c r="F174" i="23"/>
  <c r="G174" i="23"/>
  <c r="H174" i="23"/>
  <c r="B175" i="23"/>
  <c r="D175" i="23"/>
  <c r="E175" i="23"/>
  <c r="F175" i="23"/>
  <c r="G175" i="23"/>
  <c r="H175" i="23"/>
  <c r="B176" i="23"/>
  <c r="D176" i="23"/>
  <c r="E176" i="23"/>
  <c r="F176" i="23"/>
  <c r="G176" i="23"/>
  <c r="H176" i="23"/>
  <c r="B177" i="23"/>
  <c r="D177" i="23"/>
  <c r="E177" i="23"/>
  <c r="F177" i="23"/>
  <c r="G177" i="23"/>
  <c r="H177" i="23"/>
  <c r="B178" i="23"/>
  <c r="D178" i="23"/>
  <c r="E178" i="23"/>
  <c r="F178" i="23"/>
  <c r="G178" i="23"/>
  <c r="H178" i="23"/>
  <c r="B179" i="23"/>
  <c r="D179" i="23"/>
  <c r="E179" i="23"/>
  <c r="F179" i="23"/>
  <c r="G179" i="23"/>
  <c r="H179" i="23"/>
  <c r="B180" i="23"/>
  <c r="D180" i="23"/>
  <c r="E180" i="23"/>
  <c r="F180" i="23"/>
  <c r="G180" i="23"/>
  <c r="H180" i="23"/>
  <c r="B181" i="23"/>
  <c r="D181" i="23"/>
  <c r="E181" i="23"/>
  <c r="F181" i="23"/>
  <c r="G181" i="23"/>
  <c r="H181" i="23"/>
  <c r="B182" i="23"/>
  <c r="D182" i="23"/>
  <c r="E182" i="23"/>
  <c r="F182" i="23"/>
  <c r="G182" i="23"/>
  <c r="H182" i="23"/>
  <c r="B183" i="23"/>
  <c r="D183" i="23"/>
  <c r="E183" i="23"/>
  <c r="F183" i="23"/>
  <c r="G183" i="23"/>
  <c r="H183" i="23"/>
  <c r="B184" i="23"/>
  <c r="D184" i="23"/>
  <c r="E184" i="23"/>
  <c r="F184" i="23"/>
  <c r="G184" i="23"/>
  <c r="H184" i="23"/>
  <c r="B185" i="23"/>
  <c r="D185" i="23"/>
  <c r="E185" i="23"/>
  <c r="F185" i="23"/>
  <c r="G185" i="23"/>
  <c r="H185" i="23"/>
  <c r="B186" i="23"/>
  <c r="D186" i="23"/>
  <c r="E186" i="23"/>
  <c r="F186" i="23"/>
  <c r="G186" i="23"/>
  <c r="H186" i="23"/>
  <c r="B187" i="23"/>
  <c r="D187" i="23"/>
  <c r="E187" i="23"/>
  <c r="F187" i="23"/>
  <c r="G187" i="23"/>
  <c r="H187" i="23"/>
  <c r="B188" i="23"/>
  <c r="D188" i="23"/>
  <c r="E188" i="23"/>
  <c r="F188" i="23"/>
  <c r="G188" i="23"/>
  <c r="H188" i="23"/>
  <c r="B189" i="23"/>
  <c r="D189" i="23"/>
  <c r="E189" i="23"/>
  <c r="F189" i="23"/>
  <c r="G189" i="23"/>
  <c r="H189" i="23"/>
  <c r="B190" i="23"/>
  <c r="D190" i="23"/>
  <c r="E190" i="23"/>
  <c r="F190" i="23"/>
  <c r="G190" i="23"/>
  <c r="H190" i="23"/>
  <c r="B191" i="23"/>
  <c r="D191" i="23"/>
  <c r="E191" i="23"/>
  <c r="F191" i="23"/>
  <c r="G191" i="23"/>
  <c r="H191" i="23"/>
  <c r="B192" i="23"/>
  <c r="D192" i="23"/>
  <c r="E192" i="23"/>
  <c r="F192" i="23"/>
  <c r="G192" i="23"/>
  <c r="H192" i="23"/>
  <c r="B193" i="23"/>
  <c r="D193" i="23"/>
  <c r="E193" i="23"/>
  <c r="F193" i="23"/>
  <c r="G193" i="23"/>
  <c r="H193" i="23"/>
  <c r="B194" i="23"/>
  <c r="D194" i="23"/>
  <c r="E194" i="23"/>
  <c r="F194" i="23"/>
  <c r="G194" i="23"/>
  <c r="H194" i="23"/>
  <c r="B195" i="23"/>
  <c r="D195" i="23"/>
  <c r="E195" i="23"/>
  <c r="F195" i="23"/>
  <c r="G195" i="23"/>
  <c r="H195" i="23"/>
  <c r="B196" i="23"/>
  <c r="D196" i="23"/>
  <c r="E196" i="23"/>
  <c r="F196" i="23"/>
  <c r="G196" i="23"/>
  <c r="H196" i="23"/>
  <c r="B197" i="23"/>
  <c r="D197" i="23"/>
  <c r="E197" i="23"/>
  <c r="F197" i="23"/>
  <c r="G197" i="23"/>
  <c r="H197" i="23"/>
  <c r="B198" i="23"/>
  <c r="D198" i="23"/>
  <c r="E198" i="23"/>
  <c r="F198" i="23"/>
  <c r="G198" i="23"/>
  <c r="H198" i="23"/>
  <c r="B199" i="23"/>
  <c r="D199" i="23"/>
  <c r="E199" i="23"/>
  <c r="F199" i="23"/>
  <c r="G199" i="23"/>
  <c r="H199" i="23"/>
  <c r="B200" i="23"/>
  <c r="D200" i="23"/>
  <c r="E200" i="23"/>
  <c r="F200" i="23"/>
  <c r="G200" i="23"/>
  <c r="H200" i="23"/>
  <c r="B201" i="23"/>
  <c r="D201" i="23"/>
  <c r="E201" i="23"/>
  <c r="F201" i="23"/>
  <c r="G201" i="23"/>
  <c r="H201" i="23"/>
  <c r="B202" i="23"/>
  <c r="D202" i="23"/>
  <c r="E202" i="23"/>
  <c r="F202" i="23"/>
  <c r="G202" i="23"/>
  <c r="H202" i="23"/>
  <c r="B203" i="23"/>
  <c r="D203" i="23"/>
  <c r="E203" i="23"/>
  <c r="F203" i="23"/>
  <c r="G203" i="23"/>
  <c r="H203" i="23"/>
  <c r="B204" i="23"/>
  <c r="D204" i="23"/>
  <c r="E204" i="23"/>
  <c r="F204" i="23"/>
  <c r="G204" i="23"/>
  <c r="H204" i="23"/>
  <c r="B205" i="23"/>
  <c r="D205" i="23"/>
  <c r="E205" i="23"/>
  <c r="F205" i="23"/>
  <c r="G205" i="23"/>
  <c r="H205" i="23"/>
  <c r="B206" i="23"/>
  <c r="D206" i="23"/>
  <c r="E206" i="23"/>
  <c r="F206" i="23"/>
  <c r="G206" i="23"/>
  <c r="H206" i="23"/>
  <c r="B207" i="23"/>
  <c r="D207" i="23"/>
  <c r="E207" i="23"/>
  <c r="F207" i="23"/>
  <c r="G207" i="23"/>
  <c r="H207" i="23"/>
  <c r="B208" i="23"/>
  <c r="D208" i="23"/>
  <c r="E208" i="23"/>
  <c r="F208" i="23"/>
  <c r="G208" i="23"/>
  <c r="H208" i="23"/>
  <c r="E6" i="25"/>
  <c r="E7" i="25"/>
  <c r="E8" i="25"/>
  <c r="E9" i="25"/>
  <c r="E10" i="25"/>
  <c r="E11" i="25"/>
  <c r="E12"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I7" i="25"/>
  <c r="I8" i="25"/>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6" i="25"/>
  <c r="D6" i="27"/>
  <c r="D7" i="27"/>
  <c r="D8" i="27"/>
  <c r="D9" i="27"/>
  <c r="D10" i="27"/>
  <c r="D11" i="27"/>
  <c r="D12" i="27"/>
  <c r="D13" i="27"/>
  <c r="D14"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53" i="27"/>
  <c r="D54" i="27"/>
  <c r="D55" i="27"/>
  <c r="D56" i="27"/>
  <c r="D57" i="27"/>
  <c r="D58" i="27"/>
  <c r="D59" i="27"/>
  <c r="D60" i="27"/>
  <c r="D61" i="27"/>
  <c r="D62" i="27"/>
  <c r="D63" i="27"/>
  <c r="D64" i="27"/>
  <c r="D65" i="27"/>
  <c r="D66" i="27"/>
  <c r="D67" i="27"/>
  <c r="D68" i="27"/>
  <c r="D69" i="27"/>
  <c r="D70" i="27"/>
  <c r="D71" i="27"/>
  <c r="D72" i="27"/>
  <c r="D73" i="27"/>
  <c r="D74" i="27"/>
  <c r="D75" i="27"/>
  <c r="D76" i="27"/>
  <c r="D77" i="27"/>
  <c r="D78" i="27"/>
  <c r="D79" i="27"/>
  <c r="D80" i="27"/>
  <c r="D81" i="27"/>
  <c r="D82" i="27"/>
  <c r="D83" i="27"/>
  <c r="D84" i="27"/>
  <c r="D85" i="27"/>
  <c r="D86" i="27"/>
  <c r="D87" i="27"/>
  <c r="D88" i="27"/>
  <c r="D89" i="27"/>
  <c r="D90" i="27"/>
  <c r="D91" i="27"/>
  <c r="D92" i="27"/>
  <c r="D93" i="27"/>
  <c r="D94" i="27"/>
  <c r="D95" i="27"/>
  <c r="D96" i="27"/>
  <c r="D97" i="27"/>
  <c r="D98" i="27"/>
  <c r="D99" i="27"/>
  <c r="D100" i="27"/>
  <c r="D101" i="27"/>
  <c r="C6" i="27"/>
  <c r="C7" i="27"/>
  <c r="C8" i="27"/>
  <c r="C9" i="27"/>
  <c r="C10" i="27"/>
  <c r="C11" i="27"/>
  <c r="C12" i="27"/>
  <c r="C13" i="27"/>
  <c r="C14" i="27"/>
  <c r="C15" i="27"/>
  <c r="C16"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C101" i="27"/>
  <c r="B6" i="27"/>
  <c r="B7" i="27"/>
  <c r="B8" i="27"/>
  <c r="B9" i="27"/>
  <c r="B10" i="27"/>
  <c r="B11" i="27"/>
  <c r="B12" i="27"/>
  <c r="B13" i="27"/>
  <c r="B14" i="27"/>
  <c r="B15" i="27"/>
  <c r="B16" i="27"/>
  <c r="B17" i="27"/>
  <c r="B18" i="27"/>
  <c r="B19" i="27"/>
  <c r="B20" i="27"/>
  <c r="B21" i="27"/>
  <c r="B22" i="27"/>
  <c r="B23" i="27"/>
  <c r="B24" i="27"/>
  <c r="B25" i="27"/>
  <c r="B26" i="27"/>
  <c r="B27" i="27"/>
  <c r="B28" i="27"/>
  <c r="B29" i="27"/>
  <c r="B30" i="27"/>
  <c r="B31" i="27"/>
  <c r="B32" i="27"/>
  <c r="B33" i="27"/>
  <c r="B34" i="27"/>
  <c r="B35" i="27"/>
  <c r="B36" i="27"/>
  <c r="B37" i="27"/>
  <c r="B38" i="27"/>
  <c r="B39" i="27"/>
  <c r="B40" i="27"/>
  <c r="B41" i="27"/>
  <c r="B42" i="27"/>
  <c r="B43" i="27"/>
  <c r="B44" i="27"/>
  <c r="B45" i="27"/>
  <c r="B46" i="27"/>
  <c r="B47" i="27"/>
  <c r="B48" i="27"/>
  <c r="B49" i="27"/>
  <c r="B50" i="27"/>
  <c r="B51" i="27"/>
  <c r="B52" i="27"/>
  <c r="B53" i="27"/>
  <c r="B54" i="27"/>
  <c r="B55" i="27"/>
  <c r="B56" i="27"/>
  <c r="B57" i="27"/>
  <c r="B58" i="27"/>
  <c r="B59" i="27"/>
  <c r="B60" i="27"/>
  <c r="B61" i="27"/>
  <c r="B62" i="27"/>
  <c r="B63" i="27"/>
  <c r="B64" i="27"/>
  <c r="B65" i="27"/>
  <c r="B66" i="27"/>
  <c r="B67" i="27"/>
  <c r="B68" i="27"/>
  <c r="B69" i="27"/>
  <c r="B70" i="27"/>
  <c r="B71" i="27"/>
  <c r="B72" i="27"/>
  <c r="B73" i="27"/>
  <c r="B74" i="27"/>
  <c r="B75" i="27"/>
  <c r="B76" i="27"/>
  <c r="B77" i="27"/>
  <c r="B78" i="27"/>
  <c r="B79" i="27"/>
  <c r="B80" i="27"/>
  <c r="B81" i="27"/>
  <c r="B82" i="27"/>
  <c r="B83" i="27"/>
  <c r="B84" i="27"/>
  <c r="B85" i="27"/>
  <c r="B86" i="27"/>
  <c r="B87" i="27"/>
  <c r="B88" i="27"/>
  <c r="B89" i="27"/>
  <c r="B90" i="27"/>
  <c r="B91" i="27"/>
  <c r="B92" i="27"/>
  <c r="B93" i="27"/>
  <c r="B94" i="27"/>
  <c r="B95" i="27"/>
  <c r="B96" i="27"/>
  <c r="B97" i="27"/>
  <c r="B98" i="27"/>
  <c r="B99" i="27"/>
  <c r="B100" i="27"/>
  <c r="B101" i="27"/>
  <c r="B3" i="23"/>
  <c r="B4" i="42"/>
  <c r="B4" i="26"/>
  <c r="AI6" i="42"/>
  <c r="AI7" i="42"/>
  <c r="AI8" i="42"/>
  <c r="AI9" i="42"/>
  <c r="AI10" i="42"/>
  <c r="AI11" i="42"/>
  <c r="AI12" i="42"/>
  <c r="AI13" i="42"/>
  <c r="AI14" i="42"/>
  <c r="AI15" i="42"/>
  <c r="AI16" i="42"/>
  <c r="AI17" i="42"/>
  <c r="AI18" i="42"/>
  <c r="AI19" i="42"/>
  <c r="AI20" i="42"/>
  <c r="AI21" i="42"/>
  <c r="AI22" i="42"/>
  <c r="AI23" i="42"/>
  <c r="AI24" i="42"/>
  <c r="AI25" i="42"/>
  <c r="AI26" i="42"/>
  <c r="AI27" i="42"/>
  <c r="AI28" i="42"/>
  <c r="AI29" i="42"/>
  <c r="AI30" i="42"/>
  <c r="AI31" i="42"/>
  <c r="AI32" i="42"/>
  <c r="AH6" i="42"/>
  <c r="AH7" i="42"/>
  <c r="AH8" i="42"/>
  <c r="AH9" i="42"/>
  <c r="AH10" i="42"/>
  <c r="AH11" i="42"/>
  <c r="AH12" i="42"/>
  <c r="AH13" i="42"/>
  <c r="AH14" i="42"/>
  <c r="AH15" i="42"/>
  <c r="AH16" i="42"/>
  <c r="AH17" i="42"/>
  <c r="AH18" i="42"/>
  <c r="AH19" i="42"/>
  <c r="AH20" i="42"/>
  <c r="AH21" i="42"/>
  <c r="AH22" i="42"/>
  <c r="AH23" i="42"/>
  <c r="AH24" i="42"/>
  <c r="AH25" i="42"/>
  <c r="AH26" i="42"/>
  <c r="AH27" i="42"/>
  <c r="AH28" i="42"/>
  <c r="AH29" i="42"/>
  <c r="AH30" i="42"/>
  <c r="AH31" i="42"/>
  <c r="AH32" i="42"/>
  <c r="AG6" i="42"/>
  <c r="AG7" i="42"/>
  <c r="AG8" i="42"/>
  <c r="AG9" i="42"/>
  <c r="AG10" i="42"/>
  <c r="AG11" i="42"/>
  <c r="AG12" i="42"/>
  <c r="AG13" i="42"/>
  <c r="AG14" i="42"/>
  <c r="AG15" i="42"/>
  <c r="AG16" i="42"/>
  <c r="AG17" i="42"/>
  <c r="AG18" i="42"/>
  <c r="AG19" i="42"/>
  <c r="AG20" i="42"/>
  <c r="AG21" i="42"/>
  <c r="AG22" i="42"/>
  <c r="AG23" i="42"/>
  <c r="AG24" i="42"/>
  <c r="AG25" i="42"/>
  <c r="AG26" i="42"/>
  <c r="AG27" i="42"/>
  <c r="AG28" i="42"/>
  <c r="AG29" i="42"/>
  <c r="AG30" i="42"/>
  <c r="AG31" i="42"/>
  <c r="AG32" i="42"/>
  <c r="AF6" i="42"/>
  <c r="AF7" i="42"/>
  <c r="AF8" i="42"/>
  <c r="AF9" i="42"/>
  <c r="AF10" i="42"/>
  <c r="AF11" i="42"/>
  <c r="AF12" i="42"/>
  <c r="AF13" i="42"/>
  <c r="AF14" i="42"/>
  <c r="AF15" i="42"/>
  <c r="AF16" i="42"/>
  <c r="AF17" i="42"/>
  <c r="AF18" i="42"/>
  <c r="AF19" i="42"/>
  <c r="AF20" i="42"/>
  <c r="AF21" i="42"/>
  <c r="AF22" i="42"/>
  <c r="AF23" i="42"/>
  <c r="AF24" i="42"/>
  <c r="AF25" i="42"/>
  <c r="AF26" i="42"/>
  <c r="AF27" i="42"/>
  <c r="AF28" i="42"/>
  <c r="AF29" i="42"/>
  <c r="AF30" i="42"/>
  <c r="AF31" i="42"/>
  <c r="AF32" i="42"/>
  <c r="AE6" i="42"/>
  <c r="AE7" i="42"/>
  <c r="AE8" i="42"/>
  <c r="AE9" i="42"/>
  <c r="AE10" i="42"/>
  <c r="AE11" i="42"/>
  <c r="AE12" i="42"/>
  <c r="AE13" i="42"/>
  <c r="AE14" i="42"/>
  <c r="AE15" i="42"/>
  <c r="AE16" i="42"/>
  <c r="AE17" i="42"/>
  <c r="AE18" i="42"/>
  <c r="AE19" i="42"/>
  <c r="AE20" i="42"/>
  <c r="AE21" i="42"/>
  <c r="AE22" i="42"/>
  <c r="AE23" i="42"/>
  <c r="AE24" i="42"/>
  <c r="AE25" i="42"/>
  <c r="AE26" i="42"/>
  <c r="AE27" i="42"/>
  <c r="AE28" i="42"/>
  <c r="AE29" i="42"/>
  <c r="AE30" i="42"/>
  <c r="AE31" i="42"/>
  <c r="AE32" i="42"/>
  <c r="C7" i="42"/>
  <c r="L7" i="42" s="1"/>
  <c r="C8" i="42"/>
  <c r="H8" i="42" s="1"/>
  <c r="C9" i="42"/>
  <c r="J9" i="42" s="1"/>
  <c r="C10" i="42"/>
  <c r="H10" i="42" s="1"/>
  <c r="C11" i="42"/>
  <c r="H11" i="42" s="1"/>
  <c r="C12" i="42"/>
  <c r="F12" i="42" s="1"/>
  <c r="C13" i="42"/>
  <c r="J13" i="42" s="1"/>
  <c r="C14" i="42"/>
  <c r="F14" i="42" s="1"/>
  <c r="C15" i="42"/>
  <c r="H15" i="42" s="1"/>
  <c r="C16" i="42"/>
  <c r="J16" i="42" s="1"/>
  <c r="C17" i="42"/>
  <c r="F17" i="42" s="1"/>
  <c r="C18" i="42"/>
  <c r="L18" i="42" s="1"/>
  <c r="C19" i="42"/>
  <c r="J19" i="42" s="1"/>
  <c r="C20" i="42"/>
  <c r="H20" i="42" s="1"/>
  <c r="C21" i="42"/>
  <c r="H21" i="42" s="1"/>
  <c r="C22" i="42"/>
  <c r="L22" i="42" s="1"/>
  <c r="C23" i="42"/>
  <c r="H23" i="42" s="1"/>
  <c r="C24" i="42"/>
  <c r="J24" i="42" s="1"/>
  <c r="C25" i="42"/>
  <c r="J25" i="42" s="1"/>
  <c r="C26" i="42"/>
  <c r="L26" i="42" s="1"/>
  <c r="C27" i="42"/>
  <c r="H27" i="42" s="1"/>
  <c r="C28" i="42"/>
  <c r="H28" i="42" s="1"/>
  <c r="C29" i="42"/>
  <c r="J29" i="42" s="1"/>
  <c r="C30" i="42"/>
  <c r="C31" i="42"/>
  <c r="F31" i="42" s="1"/>
  <c r="C32" i="42"/>
  <c r="J32" i="42" s="1"/>
  <c r="C6" i="42"/>
  <c r="L6" i="42" s="1"/>
  <c r="B6" i="42"/>
  <c r="B7" i="42"/>
  <c r="B8" i="42"/>
  <c r="B9" i="42"/>
  <c r="B10" i="42"/>
  <c r="B11" i="42"/>
  <c r="B12" i="42"/>
  <c r="B13" i="42"/>
  <c r="B14" i="42"/>
  <c r="B15" i="42"/>
  <c r="B16" i="42"/>
  <c r="B17" i="42"/>
  <c r="B18" i="42"/>
  <c r="B32" i="23"/>
  <c r="D32" i="23"/>
  <c r="E32" i="23"/>
  <c r="F32" i="23"/>
  <c r="G32" i="23"/>
  <c r="H32" i="23"/>
  <c r="B33" i="23"/>
  <c r="D33" i="23"/>
  <c r="E33" i="23"/>
  <c r="F33" i="23"/>
  <c r="G33" i="23"/>
  <c r="H33" i="23"/>
  <c r="B34" i="23"/>
  <c r="D34" i="23"/>
  <c r="E34" i="23"/>
  <c r="F34" i="23"/>
  <c r="G34" i="23"/>
  <c r="H34" i="23"/>
  <c r="B35" i="23"/>
  <c r="D35" i="23"/>
  <c r="E35" i="23"/>
  <c r="F35" i="23"/>
  <c r="G35" i="23"/>
  <c r="H35" i="23"/>
  <c r="B19" i="42"/>
  <c r="B20" i="42"/>
  <c r="B21" i="42"/>
  <c r="AJ21" i="42" s="1"/>
  <c r="B22" i="42"/>
  <c r="AJ22" i="42" s="1"/>
  <c r="B23" i="42"/>
  <c r="AJ23" i="42" s="1"/>
  <c r="B24" i="42"/>
  <c r="AJ24" i="42" s="1"/>
  <c r="B25" i="42"/>
  <c r="AJ25" i="42" s="1"/>
  <c r="B26" i="42"/>
  <c r="AJ26" i="42" s="1"/>
  <c r="B27" i="42"/>
  <c r="AJ27" i="42" s="1"/>
  <c r="B28" i="42"/>
  <c r="AJ28" i="42" s="1"/>
  <c r="B29" i="42"/>
  <c r="AJ29" i="42" s="1"/>
  <c r="B30" i="42"/>
  <c r="AJ30" i="42" s="1"/>
  <c r="B31" i="42"/>
  <c r="AJ31" i="42" s="1"/>
  <c r="B32" i="42"/>
  <c r="AJ32" i="42" s="1"/>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H6" i="25"/>
  <c r="H7"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D6" i="25"/>
  <c r="D7" i="25"/>
  <c r="D8" i="25"/>
  <c r="D9" i="25"/>
  <c r="D10" i="25"/>
  <c r="D11" i="25"/>
  <c r="D12" i="25"/>
  <c r="D13" i="25"/>
  <c r="D14" i="25"/>
  <c r="D15" i="25"/>
  <c r="D16" i="25"/>
  <c r="D17" i="25"/>
  <c r="D18" i="25"/>
  <c r="D19" i="25"/>
  <c r="D20" i="25"/>
  <c r="D21" i="25"/>
  <c r="D22" i="25"/>
  <c r="D23" i="25"/>
  <c r="D24" i="25"/>
  <c r="D25" i="25"/>
  <c r="D26" i="25"/>
  <c r="D27" i="25"/>
  <c r="D28" i="25"/>
  <c r="D29" i="25"/>
  <c r="D30" i="25"/>
  <c r="D31" i="25"/>
  <c r="D32" i="25"/>
  <c r="D33" i="25"/>
  <c r="D34" i="25"/>
  <c r="D35" i="25"/>
  <c r="D36" i="25"/>
  <c r="D37" i="25"/>
  <c r="D38" i="25"/>
  <c r="D39" i="25"/>
  <c r="D40" i="25"/>
  <c r="D41" i="25"/>
  <c r="D42" i="25"/>
  <c r="D43" i="25"/>
  <c r="D44" i="25"/>
  <c r="D45" i="25"/>
  <c r="D46" i="25"/>
  <c r="D47" i="25"/>
  <c r="D48" i="25"/>
  <c r="D49" i="25"/>
  <c r="C6" i="25"/>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C6" i="26"/>
  <c r="F6" i="26" s="1"/>
  <c r="AE7" i="26"/>
  <c r="AF7" i="26"/>
  <c r="AG7" i="26"/>
  <c r="AE8" i="26"/>
  <c r="AF8" i="26"/>
  <c r="AG8" i="26"/>
  <c r="AE9" i="26"/>
  <c r="AF9" i="26"/>
  <c r="AG9" i="26"/>
  <c r="AG6" i="26"/>
  <c r="AE6" i="26"/>
  <c r="AF6" i="26"/>
  <c r="AD6" i="26"/>
  <c r="AD7" i="26"/>
  <c r="AD8" i="26"/>
  <c r="AD9" i="26"/>
  <c r="AD10" i="26"/>
  <c r="B36" i="23"/>
  <c r="B37" i="23"/>
  <c r="B38" i="23"/>
  <c r="B39" i="23"/>
  <c r="D36" i="23"/>
  <c r="E36" i="23"/>
  <c r="F36" i="23"/>
  <c r="G36" i="23"/>
  <c r="H36" i="23"/>
  <c r="D37" i="23"/>
  <c r="E37" i="23"/>
  <c r="F37" i="23"/>
  <c r="G37" i="23"/>
  <c r="H37" i="23"/>
  <c r="D38" i="23"/>
  <c r="E38" i="23"/>
  <c r="F38" i="23"/>
  <c r="G38" i="23"/>
  <c r="H38" i="23"/>
  <c r="D39" i="23"/>
  <c r="E39" i="23"/>
  <c r="F39" i="23"/>
  <c r="G39" i="23"/>
  <c r="H39" i="23"/>
  <c r="B40" i="23"/>
  <c r="D40" i="23"/>
  <c r="E40" i="23"/>
  <c r="F40" i="23"/>
  <c r="G40" i="23"/>
  <c r="H40" i="23"/>
  <c r="B41" i="23"/>
  <c r="D41" i="23"/>
  <c r="E41" i="23"/>
  <c r="F41" i="23"/>
  <c r="G41" i="23"/>
  <c r="H41" i="23"/>
  <c r="B6" i="26"/>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L7" i="25"/>
  <c r="L8" i="25"/>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0" i="25"/>
  <c r="L171" i="25"/>
  <c r="L172" i="25"/>
  <c r="L173" i="25"/>
  <c r="L174" i="25"/>
  <c r="L175" i="25"/>
  <c r="L176" i="25"/>
  <c r="L177" i="25"/>
  <c r="L178" i="25"/>
  <c r="L179" i="25"/>
  <c r="L180" i="25"/>
  <c r="L181" i="25"/>
  <c r="L182" i="25"/>
  <c r="L183" i="25"/>
  <c r="L184" i="25"/>
  <c r="L185" i="25"/>
  <c r="L186" i="25"/>
  <c r="L187" i="25"/>
  <c r="L188" i="25"/>
  <c r="L189" i="25"/>
  <c r="L190" i="25"/>
  <c r="L191" i="25"/>
  <c r="L192" i="25"/>
  <c r="L193" i="25"/>
  <c r="L194"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C106" i="25"/>
  <c r="C107" i="25"/>
  <c r="C108" i="25"/>
  <c r="C109" i="25"/>
  <c r="C110" i="25"/>
  <c r="C111" i="25"/>
  <c r="C112" i="25"/>
  <c r="C113" i="25"/>
  <c r="C114" i="25"/>
  <c r="C115" i="25"/>
  <c r="C116" i="25"/>
  <c r="C117" i="25"/>
  <c r="C118" i="25"/>
  <c r="C119" i="25"/>
  <c r="C120" i="25"/>
  <c r="C121" i="25"/>
  <c r="C122" i="25"/>
  <c r="C123" i="25"/>
  <c r="C124" i="25"/>
  <c r="C125" i="25"/>
  <c r="C126" i="25"/>
  <c r="C127" i="25"/>
  <c r="C128" i="25"/>
  <c r="C129" i="25"/>
  <c r="C130" i="25"/>
  <c r="C131" i="25"/>
  <c r="C132" i="25"/>
  <c r="C133" i="25"/>
  <c r="C134" i="25"/>
  <c r="C135" i="25"/>
  <c r="C136" i="25"/>
  <c r="C137" i="25"/>
  <c r="C138" i="25"/>
  <c r="C139" i="25"/>
  <c r="C140" i="25"/>
  <c r="C141" i="25"/>
  <c r="C142" i="25"/>
  <c r="C143" i="25"/>
  <c r="C144" i="25"/>
  <c r="C145" i="25"/>
  <c r="C146" i="25"/>
  <c r="C147" i="25"/>
  <c r="C148" i="25"/>
  <c r="C149" i="25"/>
  <c r="C150" i="25"/>
  <c r="C151" i="25"/>
  <c r="C152" i="25"/>
  <c r="C153" i="25"/>
  <c r="C154" i="25"/>
  <c r="C155" i="25"/>
  <c r="C156" i="25"/>
  <c r="C157" i="25"/>
  <c r="C158" i="25"/>
  <c r="C159" i="25"/>
  <c r="C160" i="25"/>
  <c r="C161" i="25"/>
  <c r="C162" i="25"/>
  <c r="C163" i="25"/>
  <c r="C164" i="25"/>
  <c r="C165" i="25"/>
  <c r="C166" i="25"/>
  <c r="C167" i="25"/>
  <c r="C168" i="25"/>
  <c r="C169" i="25"/>
  <c r="C170" i="25"/>
  <c r="C171" i="25"/>
  <c r="C172" i="25"/>
  <c r="C173" i="25"/>
  <c r="C174" i="25"/>
  <c r="C175" i="25"/>
  <c r="C176" i="25"/>
  <c r="C177" i="25"/>
  <c r="C178" i="25"/>
  <c r="C179" i="25"/>
  <c r="C180" i="25"/>
  <c r="C181" i="25"/>
  <c r="C182" i="25"/>
  <c r="C183" i="25"/>
  <c r="C184" i="25"/>
  <c r="C185" i="25"/>
  <c r="C186" i="25"/>
  <c r="C187" i="25"/>
  <c r="C188" i="25"/>
  <c r="C189" i="25"/>
  <c r="C190" i="25"/>
  <c r="C191" i="25"/>
  <c r="C192" i="25"/>
  <c r="C193" i="25"/>
  <c r="C194" i="25"/>
  <c r="K7"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15" i="25"/>
  <c r="J116" i="25"/>
  <c r="J117" i="25"/>
  <c r="J118" i="25"/>
  <c r="J119" i="25"/>
  <c r="J120" i="25"/>
  <c r="J121" i="25"/>
  <c r="J122" i="25"/>
  <c r="J123" i="25"/>
  <c r="J124" i="25"/>
  <c r="J125" i="25"/>
  <c r="J126" i="25"/>
  <c r="J127" i="25"/>
  <c r="J128" i="25"/>
  <c r="J129" i="25"/>
  <c r="J130" i="25"/>
  <c r="J131" i="25"/>
  <c r="J132" i="25"/>
  <c r="J133" i="25"/>
  <c r="J134" i="25"/>
  <c r="J135" i="25"/>
  <c r="J136" i="25"/>
  <c r="J137" i="25"/>
  <c r="J138" i="25"/>
  <c r="J139" i="25"/>
  <c r="J140" i="25"/>
  <c r="J141" i="25"/>
  <c r="J142" i="25"/>
  <c r="J143" i="25"/>
  <c r="J144" i="25"/>
  <c r="J145" i="25"/>
  <c r="J146" i="25"/>
  <c r="J147" i="25"/>
  <c r="J148" i="25"/>
  <c r="J149" i="25"/>
  <c r="J150" i="25"/>
  <c r="J151" i="25"/>
  <c r="J152" i="25"/>
  <c r="J153" i="25"/>
  <c r="J154" i="25"/>
  <c r="J155" i="25"/>
  <c r="J156" i="25"/>
  <c r="J157" i="25"/>
  <c r="J158" i="25"/>
  <c r="J159" i="25"/>
  <c r="J160" i="25"/>
  <c r="J161" i="25"/>
  <c r="J162" i="25"/>
  <c r="J163" i="25"/>
  <c r="J164" i="25"/>
  <c r="J165" i="25"/>
  <c r="J166" i="25"/>
  <c r="J167" i="25"/>
  <c r="J168" i="25"/>
  <c r="J169" i="25"/>
  <c r="J170" i="25"/>
  <c r="J171" i="25"/>
  <c r="J172" i="25"/>
  <c r="J173" i="25"/>
  <c r="J174" i="25"/>
  <c r="J175" i="25"/>
  <c r="J176" i="25"/>
  <c r="J177" i="25"/>
  <c r="J178" i="25"/>
  <c r="J179" i="25"/>
  <c r="J180" i="25"/>
  <c r="J181" i="25"/>
  <c r="J182" i="25"/>
  <c r="J183" i="25"/>
  <c r="J184" i="25"/>
  <c r="J185" i="25"/>
  <c r="J186" i="25"/>
  <c r="J187" i="25"/>
  <c r="J188" i="25"/>
  <c r="J189" i="25"/>
  <c r="J190" i="25"/>
  <c r="J191" i="25"/>
  <c r="J192" i="25"/>
  <c r="J193" i="25"/>
  <c r="J194"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0" i="25"/>
  <c r="I171" i="25"/>
  <c r="I172" i="25"/>
  <c r="I173" i="25"/>
  <c r="I174" i="25"/>
  <c r="I175" i="25"/>
  <c r="I176" i="25"/>
  <c r="I177" i="25"/>
  <c r="I178" i="25"/>
  <c r="I179" i="25"/>
  <c r="I180" i="25"/>
  <c r="I181" i="25"/>
  <c r="I182" i="25"/>
  <c r="I183" i="25"/>
  <c r="I184" i="25"/>
  <c r="I185" i="25"/>
  <c r="I186" i="25"/>
  <c r="I187" i="25"/>
  <c r="I188" i="25"/>
  <c r="I189" i="25"/>
  <c r="I190" i="25"/>
  <c r="I191" i="25"/>
  <c r="I192" i="25"/>
  <c r="I193" i="25"/>
  <c r="I194"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2" i="25"/>
  <c r="H93" i="25"/>
  <c r="H94"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 r="H160" i="25"/>
  <c r="H161" i="25"/>
  <c r="H162" i="25"/>
  <c r="H163" i="25"/>
  <c r="H164" i="25"/>
  <c r="H165" i="25"/>
  <c r="H166" i="25"/>
  <c r="H167" i="25"/>
  <c r="H168" i="25"/>
  <c r="H169" i="25"/>
  <c r="H170" i="25"/>
  <c r="H171" i="25"/>
  <c r="H172" i="25"/>
  <c r="H173" i="25"/>
  <c r="H174" i="25"/>
  <c r="H175" i="25"/>
  <c r="H176" i="25"/>
  <c r="H177" i="25"/>
  <c r="H178" i="25"/>
  <c r="H179" i="25"/>
  <c r="H180" i="25"/>
  <c r="H181" i="25"/>
  <c r="H182" i="25"/>
  <c r="H183" i="25"/>
  <c r="H184" i="25"/>
  <c r="H185" i="25"/>
  <c r="H186" i="25"/>
  <c r="H187" i="25"/>
  <c r="H188" i="25"/>
  <c r="H189" i="25"/>
  <c r="H190" i="25"/>
  <c r="H191" i="25"/>
  <c r="H192" i="25"/>
  <c r="H193" i="25"/>
  <c r="H194"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E115" i="25"/>
  <c r="E116" i="25"/>
  <c r="E117" i="25"/>
  <c r="E118" i="25"/>
  <c r="E119" i="25"/>
  <c r="E120" i="25"/>
  <c r="E121" i="25"/>
  <c r="E122" i="25"/>
  <c r="E123" i="25"/>
  <c r="E124" i="25"/>
  <c r="E125" i="25"/>
  <c r="E126" i="25"/>
  <c r="E127" i="25"/>
  <c r="E128" i="25"/>
  <c r="E129" i="25"/>
  <c r="E130" i="25"/>
  <c r="E131" i="25"/>
  <c r="E132" i="25"/>
  <c r="E133" i="25"/>
  <c r="E134" i="25"/>
  <c r="E135" i="25"/>
  <c r="E136" i="25"/>
  <c r="E137" i="25"/>
  <c r="E138" i="25"/>
  <c r="E139" i="25"/>
  <c r="E140" i="25"/>
  <c r="E141" i="25"/>
  <c r="E142" i="25"/>
  <c r="E143" i="25"/>
  <c r="E144" i="25"/>
  <c r="E145" i="25"/>
  <c r="E146" i="25"/>
  <c r="E147" i="25"/>
  <c r="E148" i="25"/>
  <c r="E149" i="25"/>
  <c r="E150" i="25"/>
  <c r="E151" i="25"/>
  <c r="E152" i="25"/>
  <c r="E153" i="25"/>
  <c r="E154" i="25"/>
  <c r="E155" i="25"/>
  <c r="E156" i="25"/>
  <c r="E157" i="25"/>
  <c r="E158" i="25"/>
  <c r="E159" i="25"/>
  <c r="E160" i="25"/>
  <c r="E161" i="25"/>
  <c r="E162" i="25"/>
  <c r="E163" i="25"/>
  <c r="E164" i="25"/>
  <c r="E165" i="25"/>
  <c r="E166" i="25"/>
  <c r="E167" i="25"/>
  <c r="E168" i="25"/>
  <c r="E169" i="25"/>
  <c r="E170" i="25"/>
  <c r="E171" i="25"/>
  <c r="E172" i="25"/>
  <c r="E173" i="25"/>
  <c r="E174" i="25"/>
  <c r="E175" i="25"/>
  <c r="E176" i="25"/>
  <c r="E177" i="25"/>
  <c r="E178" i="25"/>
  <c r="E179" i="25"/>
  <c r="E180" i="25"/>
  <c r="E181" i="25"/>
  <c r="E182" i="25"/>
  <c r="E183" i="25"/>
  <c r="E184" i="25"/>
  <c r="E185" i="25"/>
  <c r="E186" i="25"/>
  <c r="E187" i="25"/>
  <c r="E188" i="25"/>
  <c r="E189" i="25"/>
  <c r="E190" i="25"/>
  <c r="E191" i="25"/>
  <c r="E192" i="25"/>
  <c r="E193" i="25"/>
  <c r="E194" i="25"/>
  <c r="D50" i="25"/>
  <c r="D51" i="25"/>
  <c r="D52" i="25"/>
  <c r="D53" i="25"/>
  <c r="D54" i="25"/>
  <c r="D55" i="25"/>
  <c r="D56" i="25"/>
  <c r="D57" i="25"/>
  <c r="D58" i="25"/>
  <c r="D59" i="25"/>
  <c r="D60" i="25"/>
  <c r="D61" i="25"/>
  <c r="D62" i="25"/>
  <c r="D63" i="25"/>
  <c r="D64" i="25"/>
  <c r="D65" i="25"/>
  <c r="D66" i="25"/>
  <c r="D67" i="25"/>
  <c r="D68" i="25"/>
  <c r="D69" i="25"/>
  <c r="D70" i="25"/>
  <c r="D71" i="25"/>
  <c r="D72" i="25"/>
  <c r="D73" i="25"/>
  <c r="D74" i="25"/>
  <c r="D75" i="25"/>
  <c r="D76" i="25"/>
  <c r="D77" i="25"/>
  <c r="D78" i="25"/>
  <c r="D79" i="25"/>
  <c r="D80" i="25"/>
  <c r="D81" i="25"/>
  <c r="D82" i="25"/>
  <c r="D83" i="25"/>
  <c r="D84" i="25"/>
  <c r="D85" i="25"/>
  <c r="D86" i="25"/>
  <c r="D87" i="25"/>
  <c r="D88" i="25"/>
  <c r="D89" i="25"/>
  <c r="D90" i="25"/>
  <c r="D91" i="25"/>
  <c r="D92" i="25"/>
  <c r="D93" i="25"/>
  <c r="D94" i="25"/>
  <c r="D95" i="25"/>
  <c r="D96" i="25"/>
  <c r="D97" i="25"/>
  <c r="D98" i="25"/>
  <c r="D99" i="25"/>
  <c r="D100" i="25"/>
  <c r="D101" i="25"/>
  <c r="D102" i="25"/>
  <c r="D103" i="25"/>
  <c r="D104" i="25"/>
  <c r="D105" i="25"/>
  <c r="D106" i="25"/>
  <c r="D107" i="25"/>
  <c r="D108" i="25"/>
  <c r="D109" i="25"/>
  <c r="D110" i="25"/>
  <c r="D111" i="25"/>
  <c r="D112" i="25"/>
  <c r="D113" i="25"/>
  <c r="D114" i="25"/>
  <c r="D115" i="25"/>
  <c r="D116" i="25"/>
  <c r="D117" i="25"/>
  <c r="D118" i="25"/>
  <c r="D119" i="25"/>
  <c r="D120" i="25"/>
  <c r="D121" i="25"/>
  <c r="D122" i="25"/>
  <c r="D123" i="25"/>
  <c r="D124" i="25"/>
  <c r="D125" i="25"/>
  <c r="D126" i="25"/>
  <c r="D127" i="25"/>
  <c r="D128" i="25"/>
  <c r="D129" i="25"/>
  <c r="D130" i="25"/>
  <c r="D131" i="25"/>
  <c r="D132" i="25"/>
  <c r="D133" i="25"/>
  <c r="D134" i="25"/>
  <c r="D135" i="25"/>
  <c r="D136" i="25"/>
  <c r="D137" i="25"/>
  <c r="D138" i="25"/>
  <c r="D139" i="25"/>
  <c r="D140" i="25"/>
  <c r="D141" i="25"/>
  <c r="D142" i="25"/>
  <c r="D143" i="25"/>
  <c r="D144" i="25"/>
  <c r="D145" i="25"/>
  <c r="D146" i="25"/>
  <c r="D147" i="25"/>
  <c r="D148" i="25"/>
  <c r="D149" i="25"/>
  <c r="D150" i="25"/>
  <c r="D151" i="25"/>
  <c r="D152" i="25"/>
  <c r="D153" i="25"/>
  <c r="D154" i="25"/>
  <c r="D155" i="25"/>
  <c r="D156" i="25"/>
  <c r="D157" i="25"/>
  <c r="D158" i="25"/>
  <c r="D159" i="25"/>
  <c r="D160" i="25"/>
  <c r="D161" i="25"/>
  <c r="D162" i="25"/>
  <c r="D163" i="25"/>
  <c r="D164" i="25"/>
  <c r="D165" i="25"/>
  <c r="D166" i="25"/>
  <c r="D167" i="25"/>
  <c r="D168" i="25"/>
  <c r="D169" i="25"/>
  <c r="D170" i="25"/>
  <c r="D171" i="25"/>
  <c r="D172" i="25"/>
  <c r="D173" i="25"/>
  <c r="D174" i="25"/>
  <c r="D175" i="25"/>
  <c r="D176" i="25"/>
  <c r="D177" i="25"/>
  <c r="D178" i="25"/>
  <c r="D179" i="25"/>
  <c r="D180" i="25"/>
  <c r="D181" i="25"/>
  <c r="D182" i="25"/>
  <c r="D183" i="25"/>
  <c r="D184" i="25"/>
  <c r="D185" i="25"/>
  <c r="D186" i="25"/>
  <c r="D187" i="25"/>
  <c r="D188" i="25"/>
  <c r="D189" i="25"/>
  <c r="D190" i="25"/>
  <c r="D191" i="25"/>
  <c r="D192" i="25"/>
  <c r="D193" i="25"/>
  <c r="D194"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V37" i="27"/>
  <c r="V38" i="27"/>
  <c r="V39" i="27"/>
  <c r="V40" i="27"/>
  <c r="V41" i="27"/>
  <c r="V42" i="27"/>
  <c r="V43" i="27"/>
  <c r="V44" i="27"/>
  <c r="V45" i="27"/>
  <c r="V46" i="27"/>
  <c r="V47" i="27"/>
  <c r="V48" i="27"/>
  <c r="V49" i="27"/>
  <c r="V50" i="27"/>
  <c r="W50" i="27" s="1"/>
  <c r="X50" i="27" s="1"/>
  <c r="V51" i="27"/>
  <c r="V52" i="27"/>
  <c r="V53" i="27"/>
  <c r="V54" i="27"/>
  <c r="V55" i="27"/>
  <c r="V56" i="27"/>
  <c r="V57" i="27"/>
  <c r="V58" i="27"/>
  <c r="V59" i="27"/>
  <c r="V60" i="27"/>
  <c r="V61" i="27"/>
  <c r="W61" i="27" s="1"/>
  <c r="X61" i="27" s="1"/>
  <c r="V62" i="27"/>
  <c r="V63" i="27"/>
  <c r="V64" i="27"/>
  <c r="V65" i="27"/>
  <c r="V66" i="27"/>
  <c r="V67" i="27"/>
  <c r="V68" i="27"/>
  <c r="V69" i="27"/>
  <c r="V70" i="27"/>
  <c r="V71" i="27"/>
  <c r="V72" i="27"/>
  <c r="V73" i="27"/>
  <c r="V74" i="27"/>
  <c r="V75" i="27"/>
  <c r="V76" i="27"/>
  <c r="V77" i="27"/>
  <c r="W77" i="27" s="1"/>
  <c r="X77" i="27" s="1"/>
  <c r="V78" i="27"/>
  <c r="V79" i="27"/>
  <c r="V80" i="27"/>
  <c r="V81" i="27"/>
  <c r="V82" i="27"/>
  <c r="V83" i="27"/>
  <c r="V84" i="27"/>
  <c r="V85" i="27"/>
  <c r="V86" i="27"/>
  <c r="W86" i="27" s="1"/>
  <c r="X86" i="27" s="1"/>
  <c r="V87" i="27"/>
  <c r="V88" i="27"/>
  <c r="V89" i="27"/>
  <c r="V90" i="27"/>
  <c r="V91" i="27"/>
  <c r="V92" i="27"/>
  <c r="V93" i="27"/>
  <c r="V94" i="27"/>
  <c r="V95" i="27"/>
  <c r="V96" i="27"/>
  <c r="V97" i="27"/>
  <c r="V98" i="27"/>
  <c r="V99" i="27"/>
  <c r="V100" i="27"/>
  <c r="V101" i="27"/>
  <c r="D209" i="23"/>
  <c r="E209" i="23"/>
  <c r="F209" i="23"/>
  <c r="G209" i="23"/>
  <c r="H209" i="23"/>
  <c r="V8" i="27"/>
  <c r="V6" i="27"/>
  <c r="W6" i="27" s="1"/>
  <c r="X6" i="27" s="1"/>
  <c r="Q10" i="23"/>
  <c r="U10" i="23"/>
  <c r="T10" i="23"/>
  <c r="S10" i="23"/>
  <c r="R10" i="23"/>
  <c r="V7" i="27"/>
  <c r="V9" i="27"/>
  <c r="V10" i="27"/>
  <c r="V11" i="27"/>
  <c r="V12" i="27"/>
  <c r="V13" i="27"/>
  <c r="W13" i="27" s="1"/>
  <c r="X13" i="27" s="1"/>
  <c r="V14" i="27"/>
  <c r="V15" i="27"/>
  <c r="V16" i="27"/>
  <c r="V17" i="27"/>
  <c r="V18" i="27"/>
  <c r="V19" i="27"/>
  <c r="V20" i="27"/>
  <c r="V21" i="27"/>
  <c r="V22" i="27"/>
  <c r="V23" i="27"/>
  <c r="V24" i="27"/>
  <c r="V25" i="27"/>
  <c r="V26" i="27"/>
  <c r="V27" i="27"/>
  <c r="V28" i="27"/>
  <c r="V29" i="27"/>
  <c r="V30" i="27"/>
  <c r="V31" i="27"/>
  <c r="V32" i="27"/>
  <c r="V33" i="27"/>
  <c r="V34" i="27"/>
  <c r="V35" i="27"/>
  <c r="V36" i="27"/>
  <c r="H10" i="23"/>
  <c r="G10" i="23"/>
  <c r="F10" i="23"/>
  <c r="E10" i="23"/>
  <c r="D10" i="23"/>
  <c r="R4" i="25"/>
  <c r="W42" i="27" l="1"/>
  <c r="X42" i="27" s="1"/>
  <c r="W54" i="27"/>
  <c r="X54" i="27" s="1"/>
  <c r="W47" i="27"/>
  <c r="X47" i="27" s="1"/>
  <c r="W70" i="27"/>
  <c r="X70" i="27" s="1"/>
  <c r="W76" i="27"/>
  <c r="X76" i="27" s="1"/>
  <c r="W64" i="27"/>
  <c r="X64" i="27" s="1"/>
  <c r="W52" i="27"/>
  <c r="X52" i="27" s="1"/>
  <c r="W40" i="27"/>
  <c r="X40" i="27" s="1"/>
  <c r="W16" i="27"/>
  <c r="X16" i="27" s="1"/>
  <c r="W75" i="27"/>
  <c r="X75" i="27" s="1"/>
  <c r="W63" i="27"/>
  <c r="X63" i="27" s="1"/>
  <c r="W74" i="27"/>
  <c r="X74" i="27" s="1"/>
  <c r="W62" i="27"/>
  <c r="X62" i="27" s="1"/>
  <c r="W85" i="27"/>
  <c r="X85" i="27" s="1"/>
  <c r="W37" i="27"/>
  <c r="X37" i="27" s="1"/>
  <c r="W84" i="27"/>
  <c r="X84" i="27" s="1"/>
  <c r="W72" i="27"/>
  <c r="X72" i="27" s="1"/>
  <c r="W83" i="27"/>
  <c r="X83" i="27" s="1"/>
  <c r="W71" i="27"/>
  <c r="X71" i="27" s="1"/>
  <c r="W82" i="27"/>
  <c r="X82" i="27" s="1"/>
  <c r="W81" i="27"/>
  <c r="X81" i="27" s="1"/>
  <c r="W69" i="27"/>
  <c r="X69" i="27" s="1"/>
  <c r="W80" i="27"/>
  <c r="X80" i="27" s="1"/>
  <c r="W68" i="27"/>
  <c r="X68" i="27" s="1"/>
  <c r="W44" i="27"/>
  <c r="X44" i="27" s="1"/>
  <c r="W79" i="27"/>
  <c r="X79" i="27" s="1"/>
  <c r="W67" i="27"/>
  <c r="X67" i="27" s="1"/>
  <c r="W78" i="27"/>
  <c r="X78" i="27" s="1"/>
  <c r="W66" i="27"/>
  <c r="X66" i="27" s="1"/>
  <c r="W65" i="27"/>
  <c r="X65" i="27" s="1"/>
  <c r="W73" i="27"/>
  <c r="X73" i="27" s="1"/>
  <c r="W87" i="27"/>
  <c r="X87" i="27" s="1"/>
  <c r="H12" i="42"/>
  <c r="L27" i="42"/>
  <c r="F27" i="42"/>
  <c r="W9" i="27"/>
  <c r="X9" i="27" s="1"/>
  <c r="W49" i="27"/>
  <c r="X49" i="27" s="1"/>
  <c r="L19" i="42"/>
  <c r="F24" i="42"/>
  <c r="J15" i="42"/>
  <c r="J26" i="42"/>
  <c r="J28" i="42"/>
  <c r="L28" i="42"/>
  <c r="F28" i="42"/>
  <c r="L17" i="42"/>
  <c r="W12" i="27"/>
  <c r="X12" i="27" s="1"/>
  <c r="F26" i="42"/>
  <c r="W51" i="27"/>
  <c r="X51" i="27" s="1"/>
  <c r="W39" i="27"/>
  <c r="X39" i="27" s="1"/>
  <c r="W27" i="27"/>
  <c r="X27" i="27" s="1"/>
  <c r="W38" i="27"/>
  <c r="X38" i="27" s="1"/>
  <c r="W14" i="27"/>
  <c r="X14" i="27" s="1"/>
  <c r="W25" i="27"/>
  <c r="X25" i="27" s="1"/>
  <c r="W60" i="27"/>
  <c r="X60" i="27" s="1"/>
  <c r="W48" i="27"/>
  <c r="X48" i="27" s="1"/>
  <c r="W36" i="27"/>
  <c r="X36" i="27" s="1"/>
  <c r="W24" i="27"/>
  <c r="X24" i="27" s="1"/>
  <c r="W59" i="27"/>
  <c r="X59" i="27" s="1"/>
  <c r="W35" i="27"/>
  <c r="X35" i="27" s="1"/>
  <c r="W23" i="27"/>
  <c r="X23" i="27" s="1"/>
  <c r="W58" i="27"/>
  <c r="X58" i="27" s="1"/>
  <c r="W46" i="27"/>
  <c r="X46" i="27" s="1"/>
  <c r="W34" i="27"/>
  <c r="X34" i="27" s="1"/>
  <c r="W57" i="27"/>
  <c r="X57" i="27" s="1"/>
  <c r="W45" i="27"/>
  <c r="X45" i="27" s="1"/>
  <c r="W33" i="27"/>
  <c r="X33" i="27" s="1"/>
  <c r="W21" i="27"/>
  <c r="X21" i="27" s="1"/>
  <c r="W56" i="27"/>
  <c r="X56" i="27" s="1"/>
  <c r="W32" i="27"/>
  <c r="X32" i="27" s="1"/>
  <c r="W55" i="27"/>
  <c r="X55" i="27" s="1"/>
  <c r="W43" i="27"/>
  <c r="X43" i="27" s="1"/>
  <c r="W31" i="27"/>
  <c r="X31" i="27" s="1"/>
  <c r="W19" i="27"/>
  <c r="X19" i="27" s="1"/>
  <c r="W7" i="27"/>
  <c r="X7" i="27" s="1"/>
  <c r="W30" i="27"/>
  <c r="X30" i="27" s="1"/>
  <c r="W18" i="27"/>
  <c r="X18" i="27" s="1"/>
  <c r="W53" i="27"/>
  <c r="X53" i="27" s="1"/>
  <c r="W41" i="27"/>
  <c r="X41" i="27" s="1"/>
  <c r="W29" i="27"/>
  <c r="X29" i="27" s="1"/>
  <c r="W28" i="27"/>
  <c r="X28" i="27" s="1"/>
  <c r="J31" i="42"/>
  <c r="F15" i="42"/>
  <c r="S11" i="23"/>
  <c r="L32" i="42"/>
  <c r="U11" i="23"/>
  <c r="R11" i="23"/>
  <c r="W26" i="27"/>
  <c r="X26" i="27" s="1"/>
  <c r="W15" i="27"/>
  <c r="X15" i="27" s="1"/>
  <c r="B3" i="25"/>
  <c r="B3" i="42"/>
  <c r="B3" i="26"/>
  <c r="B3" i="27"/>
  <c r="W20" i="27"/>
  <c r="X20" i="27" s="1"/>
  <c r="W8" i="27"/>
  <c r="X8" i="27" s="1"/>
  <c r="L11" i="42"/>
  <c r="F25" i="42"/>
  <c r="W22" i="27"/>
  <c r="X22" i="27" s="1"/>
  <c r="H31" i="42"/>
  <c r="H9" i="26"/>
  <c r="H25" i="42"/>
  <c r="W10" i="27"/>
  <c r="X10" i="27" s="1"/>
  <c r="K44" i="23"/>
  <c r="L8" i="42"/>
  <c r="F7" i="42"/>
  <c r="J7" i="42"/>
  <c r="J10" i="42"/>
  <c r="F8" i="42"/>
  <c r="J122" i="23"/>
  <c r="I68" i="23"/>
  <c r="K46" i="23"/>
  <c r="K30" i="23"/>
  <c r="K28" i="23"/>
  <c r="K26" i="23"/>
  <c r="K16" i="23"/>
  <c r="W17" i="27"/>
  <c r="X17" i="27" s="1"/>
  <c r="K21" i="23"/>
  <c r="K13" i="23"/>
  <c r="K11" i="23"/>
  <c r="L9" i="42"/>
  <c r="J21" i="42"/>
  <c r="I166" i="23"/>
  <c r="I130" i="23"/>
  <c r="J88" i="23"/>
  <c r="J58" i="23"/>
  <c r="K52" i="23"/>
  <c r="J48" i="23"/>
  <c r="F22" i="42"/>
  <c r="L21" i="42"/>
  <c r="F10" i="42"/>
  <c r="H24" i="42"/>
  <c r="H13" i="42"/>
  <c r="H18" i="42"/>
  <c r="H6" i="42"/>
  <c r="L7" i="26"/>
  <c r="H7" i="42"/>
  <c r="L25" i="42"/>
  <c r="J18" i="42"/>
  <c r="K22" i="23"/>
  <c r="F23" i="42"/>
  <c r="J8" i="42"/>
  <c r="L31" i="42"/>
  <c r="L15" i="42"/>
  <c r="K131" i="23"/>
  <c r="J85" i="23"/>
  <c r="J57" i="23"/>
  <c r="F6" i="42"/>
  <c r="H16" i="42"/>
  <c r="L12" i="42"/>
  <c r="F18" i="42"/>
  <c r="H17" i="42"/>
  <c r="J17" i="42"/>
  <c r="F21" i="42"/>
  <c r="J23" i="42"/>
  <c r="L16" i="42"/>
  <c r="H26" i="42"/>
  <c r="I200" i="23"/>
  <c r="K176" i="23"/>
  <c r="J160" i="23"/>
  <c r="I152" i="23"/>
  <c r="H7" i="26"/>
  <c r="F7" i="26"/>
  <c r="O11" i="23"/>
  <c r="B2" i="26"/>
  <c r="B2" i="23"/>
  <c r="B2" i="27"/>
  <c r="B2" i="42"/>
  <c r="F20" i="42"/>
  <c r="W11" i="27"/>
  <c r="X11" i="27" s="1"/>
  <c r="F11" i="42"/>
  <c r="J6" i="42"/>
  <c r="L23" i="42"/>
  <c r="H19" i="42"/>
  <c r="F32" i="42"/>
  <c r="F19" i="42"/>
  <c r="L10" i="42"/>
  <c r="L24" i="42"/>
  <c r="K171" i="23"/>
  <c r="I131" i="23"/>
  <c r="I119" i="23"/>
  <c r="K115" i="23"/>
  <c r="I63" i="23"/>
  <c r="J55" i="23"/>
  <c r="K51" i="23"/>
  <c r="J205" i="23"/>
  <c r="J201" i="23"/>
  <c r="I181" i="23"/>
  <c r="K169" i="23"/>
  <c r="I157" i="23"/>
  <c r="I153" i="23"/>
  <c r="J133" i="23"/>
  <c r="K129" i="23"/>
  <c r="I121" i="23"/>
  <c r="I85" i="23"/>
  <c r="I73" i="23"/>
  <c r="K61" i="23"/>
  <c r="J136" i="23"/>
  <c r="I100" i="23"/>
  <c r="I72" i="23"/>
  <c r="L20" i="42"/>
  <c r="L10" i="26"/>
  <c r="J10" i="26"/>
  <c r="K29" i="23"/>
  <c r="K25" i="23"/>
  <c r="J20" i="42"/>
  <c r="H10" i="26"/>
  <c r="P184" i="23"/>
  <c r="I206" i="23"/>
  <c r="I202" i="23"/>
  <c r="K198" i="23"/>
  <c r="J190" i="23"/>
  <c r="I186" i="23"/>
  <c r="I182" i="23"/>
  <c r="K174" i="23"/>
  <c r="J170" i="23"/>
  <c r="J162" i="23"/>
  <c r="I154" i="23"/>
  <c r="I150" i="23"/>
  <c r="K142" i="23"/>
  <c r="K138" i="23"/>
  <c r="I122" i="23"/>
  <c r="K118" i="23"/>
  <c r="J110" i="23"/>
  <c r="J102" i="23"/>
  <c r="J98" i="23"/>
  <c r="K94" i="23"/>
  <c r="J90" i="23"/>
  <c r="J86" i="23"/>
  <c r="I78" i="23"/>
  <c r="K74" i="23"/>
  <c r="J70" i="23"/>
  <c r="J66" i="23"/>
  <c r="K62" i="23"/>
  <c r="I58" i="23"/>
  <c r="J54" i="23"/>
  <c r="I46" i="23"/>
  <c r="I42" i="23"/>
  <c r="L6" i="26"/>
  <c r="F9" i="42"/>
  <c r="H6" i="26"/>
  <c r="I70" i="23"/>
  <c r="J198" i="23"/>
  <c r="I205" i="23"/>
  <c r="K197" i="23"/>
  <c r="K189" i="23"/>
  <c r="I185" i="23"/>
  <c r="J181" i="23"/>
  <c r="I173" i="23"/>
  <c r="J169" i="23"/>
  <c r="I165" i="23"/>
  <c r="J161" i="23"/>
  <c r="J149" i="23"/>
  <c r="I145" i="23"/>
  <c r="J141" i="23"/>
  <c r="I129" i="23"/>
  <c r="J117" i="23"/>
  <c r="I105" i="23"/>
  <c r="J101" i="23"/>
  <c r="K97" i="23"/>
  <c r="K85" i="23"/>
  <c r="I77" i="23"/>
  <c r="I69" i="23"/>
  <c r="J65" i="23"/>
  <c r="J28" i="23"/>
  <c r="K24" i="23"/>
  <c r="I11" i="23"/>
  <c r="P224" i="23"/>
  <c r="P208" i="23"/>
  <c r="P175" i="23"/>
  <c r="P161" i="23"/>
  <c r="P159" i="23"/>
  <c r="P151" i="23"/>
  <c r="P137" i="23"/>
  <c r="P135" i="23"/>
  <c r="P127" i="23"/>
  <c r="P113" i="23"/>
  <c r="P111" i="23"/>
  <c r="P103" i="23"/>
  <c r="P89" i="23"/>
  <c r="P87" i="23"/>
  <c r="P79" i="23"/>
  <c r="P65" i="23"/>
  <c r="P63" i="23"/>
  <c r="P55" i="23"/>
  <c r="P41" i="23"/>
  <c r="P31" i="23"/>
  <c r="P15" i="23"/>
  <c r="P152" i="23"/>
  <c r="P128" i="23"/>
  <c r="P104" i="23"/>
  <c r="P80" i="23"/>
  <c r="P56" i="23"/>
  <c r="P32" i="23"/>
  <c r="J6" i="26"/>
  <c r="H9" i="42"/>
  <c r="K208" i="23"/>
  <c r="J180" i="23"/>
  <c r="K136" i="23"/>
  <c r="J108" i="23"/>
  <c r="J21" i="23"/>
  <c r="P216" i="23"/>
  <c r="P205" i="23"/>
  <c r="I37" i="23"/>
  <c r="J207" i="23"/>
  <c r="K203" i="23"/>
  <c r="K195" i="23"/>
  <c r="J191" i="23"/>
  <c r="K183" i="23"/>
  <c r="I179" i="23"/>
  <c r="I175" i="23"/>
  <c r="J171" i="23"/>
  <c r="I167" i="23"/>
  <c r="I163" i="23"/>
  <c r="J159" i="23"/>
  <c r="J151" i="23"/>
  <c r="J147" i="23"/>
  <c r="K143" i="23"/>
  <c r="J139" i="23"/>
  <c r="J119" i="23"/>
  <c r="I111" i="23"/>
  <c r="I107" i="23"/>
  <c r="J95" i="23"/>
  <c r="I91" i="23"/>
  <c r="J87" i="23"/>
  <c r="K83" i="23"/>
  <c r="I79" i="23"/>
  <c r="J67" i="23"/>
  <c r="I43" i="23"/>
  <c r="I28" i="23"/>
  <c r="P196" i="23"/>
  <c r="P176" i="23"/>
  <c r="P173" i="23"/>
  <c r="P171" i="23"/>
  <c r="P163" i="23"/>
  <c r="P149" i="23"/>
  <c r="P147" i="23"/>
  <c r="P139" i="23"/>
  <c r="P125" i="23"/>
  <c r="P123" i="23"/>
  <c r="P115" i="23"/>
  <c r="P101" i="23"/>
  <c r="P99" i="23"/>
  <c r="P91" i="23"/>
  <c r="P77" i="23"/>
  <c r="P67" i="23"/>
  <c r="P53" i="23"/>
  <c r="P43" i="23"/>
  <c r="P29" i="23"/>
  <c r="P19" i="23"/>
  <c r="K207" i="23"/>
  <c r="I199" i="23"/>
  <c r="K175" i="23"/>
  <c r="J155" i="23"/>
  <c r="I151" i="23"/>
  <c r="I147" i="23"/>
  <c r="K107" i="23"/>
  <c r="J103" i="23"/>
  <c r="K87" i="23"/>
  <c r="K19" i="23"/>
  <c r="K15" i="23"/>
  <c r="P228" i="23"/>
  <c r="P164" i="23"/>
  <c r="P140" i="23"/>
  <c r="P116" i="23"/>
  <c r="P92" i="23"/>
  <c r="P68" i="23"/>
  <c r="P44" i="23"/>
  <c r="P20" i="23"/>
  <c r="J62" i="23"/>
  <c r="J174" i="23"/>
  <c r="J166" i="23"/>
  <c r="K162" i="23"/>
  <c r="I142" i="23"/>
  <c r="K126" i="23"/>
  <c r="K110" i="23"/>
  <c r="I106" i="23"/>
  <c r="K82" i="23"/>
  <c r="K14" i="23"/>
  <c r="J13" i="23"/>
  <c r="J208" i="23"/>
  <c r="J204" i="23"/>
  <c r="J192" i="23"/>
  <c r="K188" i="23"/>
  <c r="J176" i="23"/>
  <c r="K168" i="23"/>
  <c r="I164" i="23"/>
  <c r="K160" i="23"/>
  <c r="I156" i="23"/>
  <c r="K144" i="23"/>
  <c r="J140" i="23"/>
  <c r="I132" i="23"/>
  <c r="K128" i="23"/>
  <c r="J124" i="23"/>
  <c r="J120" i="23"/>
  <c r="K112" i="23"/>
  <c r="I108" i="23"/>
  <c r="K104" i="23"/>
  <c r="I96" i="23"/>
  <c r="I92" i="23"/>
  <c r="I84" i="23"/>
  <c r="J80" i="23"/>
  <c r="J76" i="23"/>
  <c r="K64" i="23"/>
  <c r="I60" i="23"/>
  <c r="I56" i="23"/>
  <c r="J52" i="23"/>
  <c r="J44" i="23"/>
  <c r="J30" i="23"/>
  <c r="K27" i="23"/>
  <c r="K23" i="23"/>
  <c r="K18" i="23"/>
  <c r="P212" i="23"/>
  <c r="P193" i="23"/>
  <c r="L14" i="42"/>
  <c r="H14" i="42"/>
  <c r="K40" i="23"/>
  <c r="J38" i="23"/>
  <c r="H22" i="42"/>
  <c r="J22" i="42"/>
  <c r="K20" i="23"/>
  <c r="J20" i="23"/>
  <c r="I20" i="23"/>
  <c r="K12" i="23"/>
  <c r="I38" i="23"/>
  <c r="I197" i="23"/>
  <c r="J29" i="23"/>
  <c r="I14" i="23"/>
  <c r="J14" i="23"/>
  <c r="F13" i="42"/>
  <c r="J14" i="42"/>
  <c r="L13" i="42"/>
  <c r="F30" i="42"/>
  <c r="H30" i="42"/>
  <c r="J30" i="42"/>
  <c r="L30" i="42"/>
  <c r="F29" i="42"/>
  <c r="H29" i="42"/>
  <c r="L29" i="42"/>
  <c r="I35" i="23"/>
  <c r="K35" i="23"/>
  <c r="J33" i="23"/>
  <c r="K31" i="23"/>
  <c r="I191" i="23"/>
  <c r="K205" i="23"/>
  <c r="P17" i="23"/>
  <c r="Q11" i="23"/>
  <c r="T11" i="23"/>
  <c r="J105" i="23"/>
  <c r="I83" i="23"/>
  <c r="P180" i="23"/>
  <c r="J8" i="26"/>
  <c r="F8" i="26"/>
  <c r="H8" i="26"/>
  <c r="K17" i="23"/>
  <c r="P194" i="23"/>
  <c r="K201" i="23"/>
  <c r="I201" i="23"/>
  <c r="K193" i="23"/>
  <c r="J193" i="23"/>
  <c r="I189" i="23"/>
  <c r="J189" i="23"/>
  <c r="I187" i="23"/>
  <c r="J187" i="23"/>
  <c r="K155" i="23"/>
  <c r="I155" i="23"/>
  <c r="J153" i="23"/>
  <c r="K153" i="23"/>
  <c r="J135" i="23"/>
  <c r="K135" i="23"/>
  <c r="I135" i="23"/>
  <c r="I133" i="23"/>
  <c r="K133" i="23"/>
  <c r="K127" i="23"/>
  <c r="I127" i="23"/>
  <c r="K117" i="23"/>
  <c r="I117" i="23"/>
  <c r="K103" i="23"/>
  <c r="I103" i="23"/>
  <c r="K99" i="23"/>
  <c r="J99" i="23"/>
  <c r="J93" i="23"/>
  <c r="I93" i="23"/>
  <c r="K89" i="23"/>
  <c r="J89" i="23"/>
  <c r="I89" i="23"/>
  <c r="J77" i="23"/>
  <c r="K77" i="23"/>
  <c r="J71" i="23"/>
  <c r="K71" i="23"/>
  <c r="J61" i="23"/>
  <c r="I61" i="23"/>
  <c r="I59" i="23"/>
  <c r="K59" i="23"/>
  <c r="I57" i="23"/>
  <c r="K57" i="23"/>
  <c r="K53" i="23"/>
  <c r="I53" i="23"/>
  <c r="J53" i="23"/>
  <c r="AJ20" i="42" s="1"/>
  <c r="I49" i="23"/>
  <c r="J49" i="23"/>
  <c r="J47" i="23"/>
  <c r="I47" i="23"/>
  <c r="K45" i="23"/>
  <c r="I45" i="23"/>
  <c r="J45" i="23"/>
  <c r="P215" i="23"/>
  <c r="P213" i="23"/>
  <c r="I41" i="23"/>
  <c r="I39" i="23"/>
  <c r="I86" i="23"/>
  <c r="J74" i="23"/>
  <c r="J150" i="23"/>
  <c r="J78" i="23"/>
  <c r="I76" i="23"/>
  <c r="K182" i="23"/>
  <c r="J11" i="23"/>
  <c r="P232" i="23"/>
  <c r="P221" i="23"/>
  <c r="P174" i="23"/>
  <c r="P162" i="23"/>
  <c r="P150" i="23"/>
  <c r="P138" i="23"/>
  <c r="P126" i="23"/>
  <c r="P114" i="23"/>
  <c r="P102" i="23"/>
  <c r="P90" i="23"/>
  <c r="P78" i="23"/>
  <c r="P66" i="23"/>
  <c r="P54" i="23"/>
  <c r="P42" i="23"/>
  <c r="P30" i="23"/>
  <c r="P18" i="23"/>
  <c r="I102" i="23"/>
  <c r="I104" i="23"/>
  <c r="I66" i="23"/>
  <c r="J104" i="23"/>
  <c r="K80" i="23"/>
  <c r="K192" i="23"/>
  <c r="K98" i="23"/>
  <c r="K186" i="23"/>
  <c r="P220" i="23"/>
  <c r="P190" i="23"/>
  <c r="P169" i="23"/>
  <c r="P157" i="23"/>
  <c r="P145" i="23"/>
  <c r="P133" i="23"/>
  <c r="P121" i="23"/>
  <c r="P109" i="23"/>
  <c r="P97" i="23"/>
  <c r="P85" i="23"/>
  <c r="P75" i="23"/>
  <c r="P73" i="23"/>
  <c r="P61" i="23"/>
  <c r="P51" i="23"/>
  <c r="P49" i="23"/>
  <c r="P39" i="23"/>
  <c r="P37" i="23"/>
  <c r="P27" i="23"/>
  <c r="P25" i="23"/>
  <c r="P13" i="23"/>
  <c r="I118" i="23"/>
  <c r="I120" i="23"/>
  <c r="J156" i="23"/>
  <c r="I74" i="23"/>
  <c r="K204" i="23"/>
  <c r="I30" i="23"/>
  <c r="J18" i="23"/>
  <c r="J12" i="23"/>
  <c r="P211" i="23"/>
  <c r="P209" i="23"/>
  <c r="P199" i="23"/>
  <c r="P197" i="23"/>
  <c r="P185" i="23"/>
  <c r="P168" i="23"/>
  <c r="P156" i="23"/>
  <c r="P144" i="23"/>
  <c r="P132" i="23"/>
  <c r="P120" i="23"/>
  <c r="P108" i="23"/>
  <c r="P96" i="23"/>
  <c r="P84" i="23"/>
  <c r="P72" i="23"/>
  <c r="P60" i="23"/>
  <c r="P48" i="23"/>
  <c r="P36" i="23"/>
  <c r="P24" i="23"/>
  <c r="P178" i="23"/>
  <c r="J138" i="23"/>
  <c r="I168" i="23"/>
  <c r="J144" i="23"/>
  <c r="K54" i="23"/>
  <c r="I27" i="23"/>
  <c r="P236" i="23"/>
  <c r="P225" i="23"/>
  <c r="P166" i="23"/>
  <c r="P154" i="23"/>
  <c r="P142" i="23"/>
  <c r="P130" i="23"/>
  <c r="P118" i="23"/>
  <c r="P106" i="23"/>
  <c r="P94" i="23"/>
  <c r="P82" i="23"/>
  <c r="P70" i="23"/>
  <c r="P58" i="23"/>
  <c r="P46" i="23"/>
  <c r="P34" i="23"/>
  <c r="P22" i="23"/>
  <c r="P12" i="23"/>
  <c r="J41" i="23"/>
  <c r="K37" i="23"/>
  <c r="I174" i="23"/>
  <c r="I138" i="23"/>
  <c r="J56" i="23"/>
  <c r="I19" i="23"/>
  <c r="P201" i="23"/>
  <c r="P189" i="23"/>
  <c r="P172" i="23"/>
  <c r="P160" i="23"/>
  <c r="P148" i="23"/>
  <c r="P136" i="23"/>
  <c r="P124" i="23"/>
  <c r="P112" i="23"/>
  <c r="P100" i="23"/>
  <c r="P88" i="23"/>
  <c r="P76" i="23"/>
  <c r="P64" i="23"/>
  <c r="P52" i="23"/>
  <c r="P40" i="23"/>
  <c r="P28" i="23"/>
  <c r="P16" i="23"/>
  <c r="I40" i="23"/>
  <c r="I36" i="23"/>
  <c r="J27" i="42"/>
  <c r="J11" i="42"/>
  <c r="J186" i="23"/>
  <c r="J64" i="23"/>
  <c r="I87" i="23"/>
  <c r="K56" i="23"/>
  <c r="K66" i="23"/>
  <c r="I198" i="23"/>
  <c r="I194" i="23"/>
  <c r="J182" i="23"/>
  <c r="I170" i="23"/>
  <c r="I162" i="23"/>
  <c r="K154" i="23"/>
  <c r="K150" i="23"/>
  <c r="J142" i="23"/>
  <c r="K134" i="23"/>
  <c r="K130" i="23"/>
  <c r="I126" i="23"/>
  <c r="K122" i="23"/>
  <c r="J118" i="23"/>
  <c r="I110" i="23"/>
  <c r="K106" i="23"/>
  <c r="K102" i="23"/>
  <c r="I98" i="23"/>
  <c r="K90" i="23"/>
  <c r="K86" i="23"/>
  <c r="K78" i="23"/>
  <c r="K70" i="23"/>
  <c r="I62" i="23"/>
  <c r="K58" i="23"/>
  <c r="J46" i="23"/>
  <c r="K42" i="23"/>
  <c r="I21" i="23"/>
  <c r="P231" i="23"/>
  <c r="P229" i="23"/>
  <c r="P222" i="23"/>
  <c r="P200" i="23"/>
  <c r="P188" i="23"/>
  <c r="X14" i="23"/>
  <c r="J202" i="23"/>
  <c r="J60" i="23"/>
  <c r="P217" i="23"/>
  <c r="P179" i="23"/>
  <c r="P177" i="23"/>
  <c r="P170" i="23"/>
  <c r="P158" i="23"/>
  <c r="P146" i="23"/>
  <c r="P134" i="23"/>
  <c r="P122" i="23"/>
  <c r="P110" i="23"/>
  <c r="P98" i="23"/>
  <c r="P86" i="23"/>
  <c r="P74" i="23"/>
  <c r="P62" i="23"/>
  <c r="P50" i="23"/>
  <c r="P38" i="23"/>
  <c r="P26" i="23"/>
  <c r="P14" i="23"/>
  <c r="I32" i="23"/>
  <c r="I54" i="23"/>
  <c r="J42" i="23"/>
  <c r="P210" i="23"/>
  <c r="P167" i="23"/>
  <c r="P165" i="23"/>
  <c r="P155" i="23"/>
  <c r="P153" i="23"/>
  <c r="P143" i="23"/>
  <c r="P141" i="23"/>
  <c r="P131" i="23"/>
  <c r="P129" i="23"/>
  <c r="P119" i="23"/>
  <c r="P117" i="23"/>
  <c r="P107" i="23"/>
  <c r="P105" i="23"/>
  <c r="P95" i="23"/>
  <c r="P93" i="23"/>
  <c r="P83" i="23"/>
  <c r="P81" i="23"/>
  <c r="P71" i="23"/>
  <c r="P69" i="23"/>
  <c r="P59" i="23"/>
  <c r="P57" i="23"/>
  <c r="P47" i="23"/>
  <c r="P45" i="23"/>
  <c r="Y14" i="23" s="1"/>
  <c r="P35" i="23"/>
  <c r="P33" i="23"/>
  <c r="P23" i="23"/>
  <c r="P21" i="23"/>
  <c r="I208" i="23"/>
  <c r="I192" i="23"/>
  <c r="I176" i="23"/>
  <c r="K156" i="23"/>
  <c r="I128" i="23"/>
  <c r="I112" i="23"/>
  <c r="K76" i="23"/>
  <c r="I44" i="23"/>
  <c r="I204" i="23"/>
  <c r="K200" i="23"/>
  <c r="I188" i="23"/>
  <c r="J184" i="23"/>
  <c r="K180" i="23"/>
  <c r="K172" i="23"/>
  <c r="J168" i="23"/>
  <c r="I160" i="23"/>
  <c r="J152" i="23"/>
  <c r="I144" i="23"/>
  <c r="K140" i="23"/>
  <c r="I136" i="23"/>
  <c r="K124" i="23"/>
  <c r="K120" i="23"/>
  <c r="K116" i="23"/>
  <c r="K108" i="23"/>
  <c r="K96" i="23"/>
  <c r="K92" i="23"/>
  <c r="K88" i="23"/>
  <c r="I80" i="23"/>
  <c r="J72" i="23"/>
  <c r="I64" i="23"/>
  <c r="K60" i="23"/>
  <c r="I52" i="23"/>
  <c r="K41" i="23"/>
  <c r="I34" i="23"/>
  <c r="I88" i="23"/>
  <c r="J116" i="23"/>
  <c r="J129" i="23"/>
  <c r="J96" i="23"/>
  <c r="K72" i="23"/>
  <c r="I124" i="23"/>
  <c r="K184" i="23"/>
  <c r="I203" i="23"/>
  <c r="I195" i="23"/>
  <c r="I183" i="23"/>
  <c r="K159" i="23"/>
  <c r="K123" i="23"/>
  <c r="I95" i="23"/>
  <c r="I75" i="23"/>
  <c r="I67" i="23"/>
  <c r="K63" i="23"/>
  <c r="P233" i="23"/>
  <c r="P226" i="23"/>
  <c r="P204" i="23"/>
  <c r="P192" i="23"/>
  <c r="P183" i="23"/>
  <c r="P181" i="23"/>
  <c r="X17" i="23"/>
  <c r="H32" i="42"/>
  <c r="F16" i="42"/>
  <c r="J12" i="42"/>
  <c r="K196" i="23"/>
  <c r="J196" i="23"/>
  <c r="K164" i="23"/>
  <c r="J164" i="23"/>
  <c r="J148" i="23"/>
  <c r="K148" i="23"/>
  <c r="J132" i="23"/>
  <c r="K132" i="23"/>
  <c r="K100" i="23"/>
  <c r="J100" i="23"/>
  <c r="J84" i="23"/>
  <c r="K84" i="23"/>
  <c r="J68" i="23"/>
  <c r="K68" i="23"/>
  <c r="I48" i="23"/>
  <c r="K48" i="23"/>
  <c r="K185" i="23"/>
  <c r="J185" i="23"/>
  <c r="J177" i="23"/>
  <c r="I177" i="23"/>
  <c r="J173" i="23"/>
  <c r="K173" i="23"/>
  <c r="I161" i="23"/>
  <c r="K161" i="23"/>
  <c r="J158" i="23"/>
  <c r="K158" i="23"/>
  <c r="I158" i="23"/>
  <c r="J157" i="23"/>
  <c r="K157" i="23"/>
  <c r="K149" i="23"/>
  <c r="I149" i="23"/>
  <c r="I146" i="23"/>
  <c r="J146" i="23"/>
  <c r="K137" i="23"/>
  <c r="J137" i="23"/>
  <c r="J125" i="23"/>
  <c r="K125" i="23"/>
  <c r="J121" i="23"/>
  <c r="K121" i="23"/>
  <c r="I114" i="23"/>
  <c r="J114" i="23"/>
  <c r="J113" i="23"/>
  <c r="I113" i="23"/>
  <c r="K109" i="23"/>
  <c r="J109" i="23"/>
  <c r="K101" i="23"/>
  <c r="I101" i="23"/>
  <c r="I97" i="23"/>
  <c r="J97" i="23"/>
  <c r="J94" i="23"/>
  <c r="I94" i="23"/>
  <c r="I82" i="23"/>
  <c r="J82" i="23"/>
  <c r="J81" i="23"/>
  <c r="I81" i="23"/>
  <c r="K73" i="23"/>
  <c r="J73" i="23"/>
  <c r="K65" i="23"/>
  <c r="I65" i="23"/>
  <c r="K50" i="23"/>
  <c r="I50" i="23"/>
  <c r="J50" i="23"/>
  <c r="I22" i="23"/>
  <c r="J22" i="23"/>
  <c r="K32" i="23"/>
  <c r="I109" i="23"/>
  <c r="J106" i="23"/>
  <c r="J194" i="23"/>
  <c r="J172" i="23"/>
  <c r="I137" i="23"/>
  <c r="J112" i="23"/>
  <c r="J200" i="23"/>
  <c r="J126" i="23"/>
  <c r="I159" i="23"/>
  <c r="J197" i="23"/>
  <c r="I116" i="23"/>
  <c r="I140" i="23"/>
  <c r="J165" i="23"/>
  <c r="I196" i="23"/>
  <c r="K179" i="23"/>
  <c r="K114" i="23"/>
  <c r="K146" i="23"/>
  <c r="K69" i="23"/>
  <c r="K141" i="23"/>
  <c r="J206" i="23"/>
  <c r="K202" i="23"/>
  <c r="K194" i="23"/>
  <c r="K190" i="23"/>
  <c r="I190" i="23"/>
  <c r="K178" i="23"/>
  <c r="I178" i="23"/>
  <c r="J178" i="23"/>
  <c r="K170" i="23"/>
  <c r="K166" i="23"/>
  <c r="J40" i="23"/>
  <c r="K39" i="23"/>
  <c r="K38" i="23"/>
  <c r="K36" i="23"/>
  <c r="J35" i="23"/>
  <c r="K34" i="23"/>
  <c r="K33" i="23"/>
  <c r="J32" i="23"/>
  <c r="I125" i="23"/>
  <c r="I134" i="23"/>
  <c r="J130" i="23"/>
  <c r="J92" i="23"/>
  <c r="J188" i="23"/>
  <c r="J203" i="23"/>
  <c r="I90" i="23"/>
  <c r="I169" i="23"/>
  <c r="J128" i="23"/>
  <c r="J134" i="23"/>
  <c r="J69" i="23"/>
  <c r="I148" i="23"/>
  <c r="I172" i="23"/>
  <c r="K93" i="23"/>
  <c r="K165" i="23"/>
  <c r="J39" i="23"/>
  <c r="J37" i="23"/>
  <c r="J36" i="23"/>
  <c r="J34" i="23"/>
  <c r="I33" i="23"/>
  <c r="I207" i="23"/>
  <c r="J199" i="23"/>
  <c r="K199" i="23"/>
  <c r="J195" i="23"/>
  <c r="K191" i="23"/>
  <c r="K187" i="23"/>
  <c r="J183" i="23"/>
  <c r="J179" i="23"/>
  <c r="J175" i="23"/>
  <c r="I171" i="23"/>
  <c r="K167" i="23"/>
  <c r="K163" i="23"/>
  <c r="J163" i="23"/>
  <c r="K151" i="23"/>
  <c r="K147" i="23"/>
  <c r="I143" i="23"/>
  <c r="J143" i="23"/>
  <c r="I139" i="23"/>
  <c r="K139" i="23"/>
  <c r="J131" i="23"/>
  <c r="J127" i="23"/>
  <c r="I123" i="23"/>
  <c r="J123" i="23"/>
  <c r="K119" i="23"/>
  <c r="J115" i="23"/>
  <c r="I115" i="23"/>
  <c r="K111" i="23"/>
  <c r="J111" i="23"/>
  <c r="J107" i="23"/>
  <c r="I99" i="23"/>
  <c r="K95" i="23"/>
  <c r="K91" i="23"/>
  <c r="J91" i="23"/>
  <c r="J83" i="23"/>
  <c r="J79" i="23"/>
  <c r="K79" i="23"/>
  <c r="K75" i="23"/>
  <c r="J75" i="23"/>
  <c r="I71" i="23"/>
  <c r="K67" i="23"/>
  <c r="J63" i="23"/>
  <c r="J59" i="23"/>
  <c r="I55" i="23"/>
  <c r="K55" i="23"/>
  <c r="I51" i="23"/>
  <c r="J51" i="23"/>
  <c r="K47" i="23"/>
  <c r="K43" i="23"/>
  <c r="J154" i="23"/>
  <c r="I184" i="23"/>
  <c r="J145" i="23"/>
  <c r="I193" i="23"/>
  <c r="I141" i="23"/>
  <c r="K152" i="23"/>
  <c r="I180" i="23"/>
  <c r="J167" i="23"/>
  <c r="K105" i="23"/>
  <c r="K181" i="23"/>
  <c r="F9" i="26"/>
  <c r="J9" i="26"/>
  <c r="J25" i="23"/>
  <c r="I25" i="23"/>
  <c r="J19" i="23"/>
  <c r="I15" i="23"/>
  <c r="J15" i="23"/>
  <c r="I18" i="23"/>
  <c r="J26" i="23"/>
  <c r="P234" i="23"/>
  <c r="P223" i="23"/>
  <c r="P202" i="23"/>
  <c r="P191" i="23"/>
  <c r="I12" i="23"/>
  <c r="I31" i="23"/>
  <c r="J31" i="23"/>
  <c r="J16" i="23"/>
  <c r="I16" i="23"/>
  <c r="P235" i="23"/>
  <c r="P214" i="23"/>
  <c r="P203" i="23"/>
  <c r="P182" i="23"/>
  <c r="J17" i="23"/>
  <c r="I17" i="23"/>
  <c r="I13" i="23"/>
  <c r="P227" i="23"/>
  <c r="P206" i="23"/>
  <c r="P195" i="23"/>
  <c r="J43" i="23"/>
  <c r="K177" i="23"/>
  <c r="K145" i="23"/>
  <c r="K113" i="23"/>
  <c r="K81" i="23"/>
  <c r="K49" i="23"/>
  <c r="J27" i="23"/>
  <c r="I23" i="23"/>
  <c r="J23" i="23"/>
  <c r="P218" i="23"/>
  <c r="P207" i="23"/>
  <c r="P186" i="23"/>
  <c r="I26" i="23"/>
  <c r="I29" i="23"/>
  <c r="P230" i="23"/>
  <c r="P219" i="23"/>
  <c r="P198" i="23"/>
  <c r="P187" i="23"/>
  <c r="K206" i="23"/>
  <c r="J24" i="23"/>
  <c r="I24" i="23"/>
  <c r="X13" i="23"/>
  <c r="X12" i="23"/>
  <c r="X16" i="23"/>
  <c r="X15" i="23"/>
  <c r="AJ13" i="42" l="1"/>
  <c r="AJ16" i="42"/>
  <c r="AJ14" i="42"/>
  <c r="AJ18" i="42"/>
  <c r="AJ19" i="42"/>
  <c r="AJ12" i="42"/>
  <c r="AJ17" i="42"/>
  <c r="AJ15" i="42"/>
  <c r="Y13" i="23"/>
  <c r="Z13" i="23" s="1"/>
  <c r="Y12" i="23"/>
  <c r="Z12" i="23" s="1"/>
  <c r="Y16" i="23"/>
  <c r="Z16" i="23" s="1"/>
  <c r="AJ11" i="42"/>
  <c r="Y15" i="23"/>
  <c r="Y17" i="23"/>
  <c r="Z17" i="23" s="1"/>
  <c r="AJ9" i="42"/>
  <c r="AH8" i="26"/>
  <c r="AH9" i="26"/>
  <c r="AJ10" i="42"/>
  <c r="AH7" i="26"/>
  <c r="AJ8" i="42"/>
  <c r="AJ7" i="42"/>
  <c r="AH6" i="26"/>
  <c r="Z14" i="23"/>
  <c r="AJ6" i="42"/>
  <c r="P11" i="23"/>
  <c r="D6" i="23"/>
  <c r="B6" i="23"/>
  <c r="X11" i="23"/>
  <c r="Y11" i="23" l="1"/>
  <c r="Z11" i="23" s="1"/>
  <c r="Z15"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Buddika Hapuarachchi</author>
  </authors>
  <commentList>
    <comment ref="Y6" authorId="0" shapeId="0" xr:uid="{B25EA0E6-9BFA-46DF-8280-7BE86B1074FB}">
      <text>
        <r>
          <rPr>
            <sz val="11"/>
            <color theme="1"/>
            <rFont val="Calibri"/>
            <family val="2"/>
            <scheme val="minor"/>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7DA782F-4C1D-4CB3-A32B-1F6D048CF699}" name="Query - Activities2" description="Connection to the 'Activities2' query in the workbook." type="100" refreshedVersion="8" minRefreshableVersion="5">
    <extLst>
      <ext xmlns:x15="http://schemas.microsoft.com/office/spreadsheetml/2010/11/main" uri="{DE250136-89BD-433C-8126-D09CA5730AF9}">
        <x15:connection id="e49e50a5-122a-415c-a3d2-0e459d55047a"/>
      </ext>
    </extLst>
  </connection>
  <connection id="2" xr16:uid="{AF738B16-AE52-49C7-9C0B-E90067F9F475}" name="Query - ExpenditureReportTable" description="Connection to the 'ExpenditureReportTable' query in the workbook." type="100" refreshedVersion="8" minRefreshableVersion="5">
    <extLst>
      <ext xmlns:x15="http://schemas.microsoft.com/office/spreadsheetml/2010/11/main" uri="{DE250136-89BD-433C-8126-D09CA5730AF9}">
        <x15:connection id="29e02f4f-de9a-4979-8099-a8b2b4983484"/>
      </ext>
    </extLst>
  </connection>
  <connection id="3" xr16:uid="{FC1CFB2B-52A2-4D4B-A904-AB130F513A80}" name="Query - Expenditures2" description="Connection to the 'Expenditures2' query in the workbook." type="100" refreshedVersion="8" minRefreshableVersion="5">
    <extLst>
      <ext xmlns:x15="http://schemas.microsoft.com/office/spreadsheetml/2010/11/main" uri="{DE250136-89BD-433C-8126-D09CA5730AF9}">
        <x15:connection id="d071e8d6-572b-4c87-9191-ae23b5273fc1"/>
      </ext>
    </extLst>
  </connection>
  <connection id="4" xr16:uid="{2D77B6F0-CB69-4A36-B053-712AE0DC7265}" name="Query - Implementers" description="Connection to the 'Implementers' query in the workbook." type="100" refreshedVersion="8" minRefreshableVersion="5">
    <extLst>
      <ext xmlns:x15="http://schemas.microsoft.com/office/spreadsheetml/2010/11/main" uri="{DE250136-89BD-433C-8126-D09CA5730AF9}">
        <x15:connection id="496ab11b-1c77-4425-9d7f-2f58768c55c0"/>
      </ext>
    </extLst>
  </connection>
  <connection id="5" xr16:uid="{59F7D6C8-7592-4E00-936C-4D7B6F967B89}" keepAlive="1" name="Query - IndicatorValidation" description="Connection to the 'IndicatorValidation' query in the workbook." type="5" refreshedVersion="8" background="1" saveData="1">
    <dbPr connection="Provider=Microsoft.Mashup.OleDb.1;Data Source=$Workbook$;Location=IndicatorValidation;Extended Properties=&quot;&quot;" command="SELECT * FROM [IndicatorValidation]"/>
  </connection>
  <connection id="6" xr16:uid="{ED0606E7-B9D3-4B96-B149-43C1C502165D}" name="Query - IPimport" description="Connection to the 'IPimport' query in the workbook." type="100" refreshedVersion="8" minRefreshableVersion="5">
    <extLst>
      <ext xmlns:x15="http://schemas.microsoft.com/office/spreadsheetml/2010/11/main" uri="{DE250136-89BD-433C-8126-D09CA5730AF9}">
        <x15:connection id="3dd99466-50a3-47e9-b5ce-f8348432bacf"/>
      </ext>
    </extLst>
  </connection>
  <connection id="7" xr16:uid="{32CE33ED-7841-42E7-A6F7-4BDFBEEF36F8}" name="Query - Narrative table" description="Connection to the 'Narrative table' query in the workbook." type="100" refreshedVersion="8" minRefreshableVersion="5" saveData="1">
    <extLst>
      <ext xmlns:x15="http://schemas.microsoft.com/office/spreadsheetml/2010/11/main" uri="{DE250136-89BD-433C-8126-D09CA5730AF9}">
        <x15:connection id="2913f70a-8587-418e-982d-acd07822b1f2"/>
      </ext>
    </extLst>
  </connection>
  <connection id="8" xr16:uid="{85F261A7-A200-4A63-95A1-7EBCC65A2CB9}" name="Query - NarrativeReportTable" description="Connection to the 'NarrativeReportTable' query in the workbook." type="100" refreshedVersion="8" minRefreshableVersion="5">
    <extLst>
      <ext xmlns:x15="http://schemas.microsoft.com/office/spreadsheetml/2010/11/main" uri="{DE250136-89BD-433C-8126-D09CA5730AF9}">
        <x15:connection id="7983c29f-4f95-4cc1-b697-31090945c1af"/>
      </ext>
    </extLst>
  </connection>
  <connection id="9" xr16:uid="{10C83847-1E53-493D-A7DB-370BEA4939FA}" name="Query - Outcomes2" description="Connection to the 'Outcomes2' query in the workbook." type="100" refreshedVersion="8" minRefreshableVersion="5">
    <extLst>
      <ext xmlns:x15="http://schemas.microsoft.com/office/spreadsheetml/2010/11/main" uri="{DE250136-89BD-433C-8126-D09CA5730AF9}">
        <x15:connection id="7e66ccc4-10a1-43fd-bd87-fcf7178096f1"/>
      </ext>
    </extLst>
  </connection>
  <connection id="10" xr16:uid="{790C3762-6135-4733-9C17-B9517E1B20A7}" name="Query - Outputs2" description="Connection to the 'Outputs2' query in the workbook." type="100" refreshedVersion="8" minRefreshableVersion="5">
    <extLst>
      <ext xmlns:x15="http://schemas.microsoft.com/office/spreadsheetml/2010/11/main" uri="{DE250136-89BD-433C-8126-D09CA5730AF9}">
        <x15:connection id="e2da51e2-286c-4721-95f5-7b860fdb40e2"/>
      </ext>
    </extLst>
  </connection>
  <connection id="11" xr16:uid="{A5B83B08-E7D9-496F-B5E3-18B65C55FB6D}" name="Query - ToExport" description="Connection to the 'ToExport' query in the workbook." type="100" refreshedVersion="8" minRefreshableVersion="5">
    <extLst>
      <ext xmlns:x15="http://schemas.microsoft.com/office/spreadsheetml/2010/11/main" uri="{DE250136-89BD-433C-8126-D09CA5730AF9}">
        <x15:connection id="63e5eb04-80ed-4e12-9ec3-9f33ddb3deee"/>
      </ext>
    </extLst>
  </connection>
  <connection id="12" xr16:uid="{004F2A61-2D1F-4909-BED5-B911C475CC6D}"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6">
    <s v="ThisWorkbookDataModel"/>
    <s v="{[Narrative table].[Level].&amp;[Expenditure]}"/>
    <s v="{[Narrative table].[Level].&amp;[Output]}"/>
    <s v="{[Narrative table].[Level].&amp;[Activity]}"/>
    <s v="{[Narrative table].[Level].&amp;[Output],[Narrative table].[Level].&amp;[Outcome],[Narrative table].[Level].&amp;[Activity]}"/>
    <s v="{[Narrative table].[Agreement filter].&amp;[United Nations Development Programme (UNDP) - Sri Lanka Country Office (24-035)]}"/>
  </metadataStrings>
  <mdxMetadata count="5">
    <mdx n="0" f="s">
      <ms ns="1" c="0"/>
    </mdx>
    <mdx n="0" f="s">
      <ms ns="2" c="0"/>
    </mdx>
    <mdx n="0" f="s">
      <ms ns="3" c="0"/>
    </mdx>
    <mdx n="0" f="s">
      <ms ns="4" c="0"/>
    </mdx>
    <mdx n="0" f="s">
      <ms ns="5" c="0"/>
    </mdx>
  </mdxMetadata>
  <futureMetadata name="XLDAPR" count="1">
    <bk>
      <extLst>
        <ext uri="{bdbb8cdc-fa1e-496e-a857-3c3f30c029c3}">
          <xda:dynamicArrayProperties fDynamic="1" fCollapsed="0"/>
        </ext>
      </extLst>
    </bk>
  </futureMetadata>
  <cellMetadata count="1">
    <bk>
      <rc t="2" v="0"/>
    </bk>
  </cellMetadata>
  <valueMetadata count="5">
    <bk>
      <rc t="1" v="0"/>
    </bk>
    <bk>
      <rc t="1" v="1"/>
    </bk>
    <bk>
      <rc t="1" v="2"/>
    </bk>
    <bk>
      <rc t="1" v="3"/>
    </bk>
    <bk>
      <rc t="1" v="4"/>
    </bk>
  </valueMetadata>
</metadata>
</file>

<file path=xl/sharedStrings.xml><?xml version="1.0" encoding="utf-8"?>
<sst xmlns="http://schemas.openxmlformats.org/spreadsheetml/2006/main" count="9327" uniqueCount="1382">
  <si>
    <t>Please enable macros to use this document.</t>
  </si>
  <si>
    <t/>
  </si>
  <si>
    <t>If this message appears below the ribbon, click the "Enable Content" button.</t>
  </si>
  <si>
    <t>If a security warning window pops up, click the "Yes" or "Enable macros" button.</t>
  </si>
  <si>
    <t>If you don't see either option, go to "File" &gt; "Options" &gt; "Trust Center"</t>
  </si>
  <si>
    <t>Then go to "Trust Center Settings" &gt; "Macro Settings." 
Select "Enable all macros" then close and reopen this document.</t>
  </si>
  <si>
    <t>Progress dashboard</t>
  </si>
  <si>
    <t>About the dashboard</t>
  </si>
  <si>
    <t>ACTIVITIES COMPLETED</t>
  </si>
  <si>
    <t>OUTPUTS COMPLETED</t>
  </si>
  <si>
    <t>PROJECT PROGRESS</t>
  </si>
  <si>
    <t>EXPENDITURE BY ACTIVITY (CCAC funding)</t>
  </si>
  <si>
    <t>SUMMARY BY COST CATEGORY</t>
  </si>
  <si>
    <t>Description</t>
  </si>
  <si>
    <t>Delivery date</t>
  </si>
  <si>
    <t>Activity complete</t>
  </si>
  <si>
    <t>Output complete</t>
  </si>
  <si>
    <t>Outcome completed</t>
  </si>
  <si>
    <t>Related activity</t>
  </si>
  <si>
    <t>Category</t>
  </si>
  <si>
    <t>Total budget</t>
  </si>
  <si>
    <t>Total expenditure</t>
  </si>
  <si>
    <t>Variance</t>
  </si>
  <si>
    <t xml:space="preserve">Total </t>
  </si>
  <si>
    <t>Total</t>
  </si>
  <si>
    <t>Contractual Services</t>
  </si>
  <si>
    <t>Equipment Vehicles and Furniture</t>
  </si>
  <si>
    <t>Operating and Other Direct Costs</t>
  </si>
  <si>
    <t>Staff and Other Personnel Costs</t>
  </si>
  <si>
    <t>Supplies Commodities and Materials</t>
  </si>
  <si>
    <t>Travel</t>
  </si>
  <si>
    <t>1. Signature &amp; submission page</t>
  </si>
  <si>
    <t>ADMINISTRATIVE INFORMATION</t>
  </si>
  <si>
    <t>INSTRUCTIONS</t>
  </si>
  <si>
    <t>Project title</t>
  </si>
  <si>
    <t xml:space="preserve">
This page must be completed, signed and sent to the CCAC Secretariat each reporting period along with the completed Progress Report template in Excel. The Cover Page can be saved as a PDF or printed.
Insert logo
--Click "Insert" in the ribbon / tool bar
--Click "Illustrations", then "Pictures"
--Select the location of the logo 
--Select the image file (file such as JPG) and click "Insert"
--Move and/or resize logo over top the red text
Sign the cover page
Option 1 - insert signature as image
--Scan and save your signature as an image (JPG or PNG)
--In the Progress Report template, select the cell into which you want to add your signature
--Click "Insert" in the ribbon / tool bar
--Click "Illustrations", then "Pictures"
--Select the location of the signature
--Select the image file and click "Insert"
--Move and/or resize signature as needed
Option 2 - sign digital or printed copy
--Complete all required fields on the cover page (except signature)
--Click "File" in the ribbon / tool bar
--Click "Print"
--Select your printer OR print to PDF
</t>
  </si>
  <si>
    <t xml:space="preserve">Implementer </t>
  </si>
  <si>
    <t>UNDP Sri Lanka</t>
  </si>
  <si>
    <t>Co-implementers</t>
  </si>
  <si>
    <t>Agreement ID</t>
  </si>
  <si>
    <t>24-035-HDV-23-003</t>
  </si>
  <si>
    <t>Name of contact person</t>
  </si>
  <si>
    <t xml:space="preserve">Buddika Hapuarachchi </t>
  </si>
  <si>
    <t>Buddika.Hapuarachchi@undp.org</t>
  </si>
  <si>
    <t>Funding cycle (programme ID)</t>
  </si>
  <si>
    <t>POW 2024-2025</t>
  </si>
  <si>
    <t>Budget line (WBSE)</t>
  </si>
  <si>
    <t>S1-32SLP-000036/ SB-022934.02.01.04.04</t>
  </si>
  <si>
    <t>Contract amount $US</t>
  </si>
  <si>
    <t>Project amount $US</t>
  </si>
  <si>
    <t>BP number</t>
  </si>
  <si>
    <t>Subprogramme</t>
  </si>
  <si>
    <t>Climate Change</t>
  </si>
  <si>
    <r>
      <t>Contract start date</t>
    </r>
    <r>
      <rPr>
        <sz val="10"/>
        <color theme="1"/>
        <rFont val="Roboto"/>
      </rPr>
      <t xml:space="preserve"> (dd/mm/yyyy)</t>
    </r>
  </si>
  <si>
    <r>
      <t>Contract end date</t>
    </r>
    <r>
      <rPr>
        <sz val="10"/>
        <color theme="1"/>
        <rFont val="Roboto"/>
      </rPr>
      <t xml:space="preserve"> (dd/mm/yyyy)</t>
    </r>
  </si>
  <si>
    <r>
      <t>Activities end date</t>
    </r>
    <r>
      <rPr>
        <sz val="10"/>
        <color theme="1"/>
        <rFont val="Roboto"/>
      </rPr>
      <t xml:space="preserve"> (dd/mm/yyyy)</t>
    </r>
  </si>
  <si>
    <t>STATUS SUMMARY - FIRST REPORTING PERIOD</t>
  </si>
  <si>
    <r>
      <t xml:space="preserve">First reporting period dates:
</t>
    </r>
    <r>
      <rPr>
        <sz val="10"/>
        <color theme="1"/>
        <rFont val="Roboto"/>
      </rPr>
      <t>(dd/mm/yy - dd/mm/yy)</t>
    </r>
  </si>
  <si>
    <t>11/10/2024 - 30/06/2025</t>
  </si>
  <si>
    <r>
      <t xml:space="preserve">Summary/description </t>
    </r>
    <r>
      <rPr>
        <i/>
        <sz val="10"/>
        <color rgb="FF000000"/>
        <rFont val="Roboto"/>
      </rPr>
      <t>(max. 500 characters)</t>
    </r>
  </si>
  <si>
    <t>Status</t>
  </si>
  <si>
    <t>Schedule</t>
  </si>
  <si>
    <t>The project faced delays due to pending approval from the National Planning Department (NPD), required prior to project implementation, and a donor request to temporarily hold project activities. The Local Project Appraisal Committee meeting, co-chaired by the Ministry of Transport and UNDP, was held on 26 June 2025.All key Stakeholders participated and reached consensus on the strategy and next steps, enabling the project to move forward.</t>
  </si>
  <si>
    <t>On track</t>
  </si>
  <si>
    <t>Budget</t>
  </si>
  <si>
    <t xml:space="preserve">During the reporting period, no expenditures were incurred due to the delay in obtaining the necessary approval from the Government of Sri Lanka. With the Local Project Appraisal Committee meeting is held on 26 June, the Project can now move forward. Key preparatory activities such as developing Terms of References and conducting preliminary stakeholder consultations have been initiated using UNDP resources until the Project Document is signed. </t>
  </si>
  <si>
    <t>Issues</t>
  </si>
  <si>
    <t>Scope</t>
  </si>
  <si>
    <t>During this reporting period, there were no changes to the project scope, including activities, deliverables, or indicators of success. The project remains aligned with the original plan and approved results framework. During the LPAC meeting, Ministry of Transport (MOT) has requested the Project to include national transport policy revision, which will be considered after consulting the Secretary, MOT.</t>
  </si>
  <si>
    <t>Payments received to date</t>
  </si>
  <si>
    <t>Sign here before submitting your report:</t>
  </si>
  <si>
    <t>Signature</t>
  </si>
  <si>
    <t>Date</t>
  </si>
  <si>
    <t>Read and approved by CCAC Secretariat/UNEP:</t>
  </si>
  <si>
    <t>STATUS SUMMARY - 2ND REPORTING PERIOD</t>
  </si>
  <si>
    <r>
      <t xml:space="preserve">Second reporting period dates:
</t>
    </r>
    <r>
      <rPr>
        <sz val="10"/>
        <color theme="1"/>
        <rFont val="Roboto"/>
      </rPr>
      <t>(dd/mm/yy - dd/mm/yy)</t>
    </r>
  </si>
  <si>
    <t>01/07/2025-31/12/2025</t>
  </si>
  <si>
    <t xml:space="preserve">The Project was able to able to commence only after receiving the required approval from the Government in Nov 2025. The Ministry of Transport appointed a Project Monitoring Committee to oversee project implementatation.
The project is now in full implementation and is accelerating activities to recover some of the time lost during the initial phase. A review of activity timelines is planned for Feb 2026 following which a request for a no-cost extension will be submitted if required. </t>
  </si>
  <si>
    <t xml:space="preserve">Major expenditure during the reporting period include an institutional contract covering regulatory reforms, technical analyses and pilot feasibility design, as well as workshop-related costs. Two additional contracts for commincations and awareness, and for training needs assessment and program delivery are planned for Q1 2026, while the major e-bus pilot procurement is scheduled for Q2 2026. </t>
  </si>
  <si>
    <t xml:space="preserve">The project incurred no changes to its scope—including activities, deliverables or indicators—and remains aligned with the approved RF. Follwing discussions, the Ministry of Transport requested project assistance for developing an E-Mobility Action Plan and Roadmap, which is under consideration. In parellel, the project has secured FCDO/UK support to mobilize complemenatary technical assistance through the GCIEP, with a focus on bus sector reforms aligned with the project objectives. </t>
  </si>
  <si>
    <t xml:space="preserve">Signature: Buddika Hapuarachchi - Policy Specialist and Team Leader </t>
  </si>
  <si>
    <t>STATUS SUMMARY - 3RD REPORTING PERIOD</t>
  </si>
  <si>
    <r>
      <t xml:space="preserve">Third reporting period dates:
</t>
    </r>
    <r>
      <rPr>
        <sz val="10"/>
        <color theme="1"/>
        <rFont val="Roboto"/>
      </rPr>
      <t>(dd/mm/yy - dd/mm/yy)</t>
    </r>
  </si>
  <si>
    <t>01/01/2026-30/06/2026</t>
  </si>
  <si>
    <t>STATUS SUMMARY - 4TH REPORTING PERIOD</t>
  </si>
  <si>
    <r>
      <t xml:space="preserve">Fourth reporting period dates:
</t>
    </r>
    <r>
      <rPr>
        <sz val="10"/>
        <color theme="1"/>
        <rFont val="Roboto"/>
      </rPr>
      <t>(dd/mm/yy - dd/mm/yy)</t>
    </r>
  </si>
  <si>
    <t>01/07/2026-30/11/2026</t>
  </si>
  <si>
    <t>STATUS SUMMARY - 5TH REPORTING PERIOD</t>
  </si>
  <si>
    <r>
      <t xml:space="preserve">Fifth reporting period dates:
</t>
    </r>
    <r>
      <rPr>
        <sz val="10"/>
        <color theme="1"/>
        <rFont val="Roboto"/>
      </rPr>
      <t>(dd/mm/yy - dd/mm/yy)</t>
    </r>
  </si>
  <si>
    <t>2. Narrative report</t>
  </si>
  <si>
    <t>See instructions</t>
  </si>
  <si>
    <t>PLANNED</t>
  </si>
  <si>
    <t>Deliverable</t>
  </si>
  <si>
    <t>Indicator</t>
  </si>
  <si>
    <t>Target</t>
  </si>
  <si>
    <t>Unit</t>
  </si>
  <si>
    <t>Proof of delivery</t>
  </si>
  <si>
    <r>
      <t>Description</t>
    </r>
    <r>
      <rPr>
        <b/>
        <sz val="9"/>
        <color theme="0" tint="-0.34998626667073579"/>
        <rFont val="Roboto"/>
      </rPr>
      <t>2</t>
    </r>
  </si>
  <si>
    <t>Acceptance criteria</t>
  </si>
  <si>
    <t>Project name</t>
  </si>
  <si>
    <t>Full code</t>
  </si>
  <si>
    <t>Implementer</t>
  </si>
  <si>
    <t>Sector</t>
  </si>
  <si>
    <t>Beneficiary</t>
  </si>
  <si>
    <t>Other beneficiary</t>
  </si>
  <si>
    <t>blank1</t>
  </si>
  <si>
    <t>blank2</t>
  </si>
  <si>
    <t>Status at end of 1st period</t>
  </si>
  <si>
    <t>Progress made during 1st period</t>
  </si>
  <si>
    <t>Variance during 1st period</t>
  </si>
  <si>
    <t>Further actions at end of 1st period</t>
  </si>
  <si>
    <t>Proof of delivery
(document URLs or file names) 1st period</t>
  </si>
  <si>
    <t>Type of document
1st period</t>
  </si>
  <si>
    <t>Status at end of 2nd period</t>
  </si>
  <si>
    <t>Progress made during 2nd period</t>
  </si>
  <si>
    <t>Variance during 2nd period</t>
  </si>
  <si>
    <t>Further actions at end of 2nd period</t>
  </si>
  <si>
    <t>Proof of delivery 
(document URLs or file names) 2nd period</t>
  </si>
  <si>
    <t>Type of document 2nd period</t>
  </si>
  <si>
    <t>Status at end of 3rd period</t>
  </si>
  <si>
    <t>Progress made during 3rd period</t>
  </si>
  <si>
    <t>Variance during 3rd period</t>
  </si>
  <si>
    <t>Further actions at end of 3rd period</t>
  </si>
  <si>
    <t>Proof of delivery
(document URLs or file names) 3rd period</t>
  </si>
  <si>
    <t>Type of document
3rd period</t>
  </si>
  <si>
    <t>Status at end of 4th period</t>
  </si>
  <si>
    <t>Progress made during 4th period</t>
  </si>
  <si>
    <t>Variance during 4th period</t>
  </si>
  <si>
    <t>Further actions at end of 4th period</t>
  </si>
  <si>
    <t>Proof of delivery
(document URLs or file names) 4th period</t>
  </si>
  <si>
    <t>Type of document 4th period</t>
  </si>
  <si>
    <t>Status at end of 5th period</t>
  </si>
  <si>
    <t>Progress made during 5th period</t>
  </si>
  <si>
    <t>Variance during 5th period</t>
  </si>
  <si>
    <t>Further actions at end of 5th period</t>
  </si>
  <si>
    <t>Proof of delivery
(document URLs or file names) 5th period</t>
  </si>
  <si>
    <t>Type of document 5th period</t>
  </si>
  <si>
    <r>
      <t xml:space="preserve">INSTRUCTIONS </t>
    </r>
    <r>
      <rPr>
        <b/>
        <sz val="9"/>
        <color theme="1"/>
        <rFont val="Wingdings"/>
        <charset val="2"/>
      </rPr>
      <t>â</t>
    </r>
  </si>
  <si>
    <t>Preliminary stakeholder consultations with all relevant stakeholders were initiated to inform the structure and scope of the ‘Sustainable Low-Carbon Transport Planning’ document. This marks the first step toward developing a national framework to guide policies, regulations, and incentive schemes supporting electric public transport in Sri Lanka.</t>
  </si>
  <si>
    <t>During stakeholder consultations, the Ministry of Transport(MoT) informed that an e-mobility policy has already been developed for Sri Lanka. Therefore,MoT requested project support to develop a comprehensive national transport policy that integrates the existing e-mobility policy and prioritizes the proposed policy studies under the project.</t>
  </si>
  <si>
    <t>As requested by the MoT,the project will prioritize the proposed studies to align with national transport policy development needs and will act as the convener for stakeholder discussions to support the integrated policy development process.</t>
  </si>
  <si>
    <t>https://drive.google.com/drive/folders/1yw3D1n1KfFFT8QULOoRzAmeTlbESfi5y?usp=sharing
https://docs.google.com/document/d/1LnGebV5KI5nxSxPJiN7ZSpqMVmTcE_ah/edit?usp=sharing&amp;ouid=114488615266959522143&amp;rtpof=true&amp;sd=true</t>
  </si>
  <si>
    <t>Delayed</t>
  </si>
  <si>
    <t>Following the change in Government in 2025, several discussions were held with the new administration, resulting in an agreement to reformulate the Planning Document as the Sustainable and Inclusive E‑Mobility Action Plan. This revised approach retains the original scope while expanding it to explicitly incorporate inclusiveness.</t>
  </si>
  <si>
    <t>With delays in implementation kick-off and changes to the requirements, the project had closely worked with the Ministry to identify the new scope, and the project working group worked to catch up on delays by handling simultaneous tasks.</t>
  </si>
  <si>
    <t>The Project commissioned a major consultancy contract to undertake this task, among several other assessments and target studies. The Project is to complete this action plan in Q2 of 2026. The Project is to complete the initial consultations and review of existing work, such as the e-mobility policy (draft), in Jan-Feb 2026.</t>
  </si>
  <si>
    <t>GOSL Approval: https://drive.google.com/file/d/1-XJ9I6T0tm4LSUyA6zvxkmjFeshuJMSS/view?usp=sharing
Monitoring Committee Appointment: https://drive.google.com/file/d/1SOhO7KzhWr4dPLI5WpJcNabS7_ZXihjt/view?usp=drive_link
Inception (draft): https://drive.google.com/file/d/1R8FWlUHAlo0x9OZUk8sPw5G3JYvHIWtu/view?usp=sharing</t>
  </si>
  <si>
    <t>Meeting report</t>
  </si>
  <si>
    <t>The first 8 columns in this table contain the planned project items (outcomes, outputs, and activities) for this implementer agreement. These items are listed in ascending order by item number. Scroll up and down the list to ensure you see all project items. 
Columns to the right of the project item list contain fields that must be completed for each project item at the indicated reporting period.
Scroll left and right to find the relevant reporting period under which to enter results. Note that results entered for previous reporting periods will be locked for editing and cannot be changed once they have been approved.
Complete all cells for each project item in the relevant reporting period. No cell should be left blank. If there is no progress to report for an item, enter "N/A", "Not started", or "No change".  
Cells with grey backgrounds are locked from editing. This includes projects items that have been marked as complete in the previous reporting period.</t>
  </si>
  <si>
    <t>A draft gender analysis was prepared to support stakeholder discussions.The analysis aimed to identify gender gaps and opportunities in public transport sector. Initial consultations with key stakeholders were conducted to inform the structure and direction of a gender-sensitive and inclusive 'Sustainable Low-Carbon Transport Planning' document for Sri Lanka.</t>
  </si>
  <si>
    <t>N/A</t>
  </si>
  <si>
    <t>The Ministry of Transport expressed interest in prioritizing this study to inform national transport policy development and to strengthen gender and inclusivity considerations within the policy framework.As a result, this activity will be prioritized, and the planning document will be drafted and finalized through further stakeholder consultations.</t>
  </si>
  <si>
    <t>https://drive.google.com/drive/folders/1cTKRr-W2XZukl5k7G3OXM5ZeS0ruBOqP?usp=sharing</t>
  </si>
  <si>
    <t>The project has started revising project's gender action plan in light of the latest (land) transport policy and the proposed e-mobility action plan. Gender and inclusive development actions be integrated across above E-Mobility Action Plan and other project activities in Q1 and Q 2, 2026.</t>
  </si>
  <si>
    <t>GCIEP Technical Assiatnce to be implemented in parellel; https://docs.google.com/document/d/1AfNuiFgDzZvH7-VsXEBAitPkVoc_hslY/edit?usp=sharing&amp;ouid=114728566611712740051&amp;rtpof=true&amp;sd=true</t>
  </si>
  <si>
    <t>Draft Terms of Reference (ToRs) were developed to recruit service providers for the design and delivery of training modules on ‘Long-term Sustainable Low-Carbon Transport Planning.</t>
  </si>
  <si>
    <t xml:space="preserve">Initiate the procurement process to recruit service providers for conducting training needs assessments and developing training modules.
</t>
  </si>
  <si>
    <t xml:space="preserve">The project has contracted the initial training module development, and training is to begin in Q1 2026. The training programme series will include targeted training for GoSL entities on policy and regulatory reforms, commercial and financial institutions, and private sector operators.
The training module development is being undertaken in parellel to the E-Mobility Action plan (Output 1.2 above). </t>
  </si>
  <si>
    <t>TOR (Section on Awareness and Training) : https://drive.google.com/file/d/1nYWEXMnROKqFX5-HqhV3dtxQ7ZnNY0E4/view?usp=sharing</t>
  </si>
  <si>
    <t>During the reporting period, UNDP consulted various stakeholders, including regular discussions with the World Bank, which recently completed a study on "Supporting the Modernization of the Bus Transport Sector in Sri Lanka." A key outcome of these discussions, supported by all stakeholders, was the consensus to ensure that ongoing and planned e-mobility initiatives are complementary and avoid duplication.</t>
  </si>
  <si>
    <t xml:space="preserve">UNDP will build upon the World Bank’s study, conducting further analysis and making necessary adjustments to avoid any duplication of efforts.
</t>
  </si>
  <si>
    <t>https://drive.google.com/drive/folders/1yw3D1n1KfFFT8QULOoRzAmeTlbESfi5y?usp=sharing</t>
  </si>
  <si>
    <t>The policy and regulatory framework assessment has been started after a series of stakeholder consultations in Dec 2025. The analysis is due in Q1 of 2026.</t>
  </si>
  <si>
    <t>An initial draft of the gender and inclusivity gap assessment was developed to support stakeholder discussions. This was aimed to inform the development of a comprehensive, gender-sensitive, and inclusive Electric Bus Mobility Policy and Regulatory Framework with the support of the Ministry of Transport.The Terms of Reference (ToR) to recruit consultants for developing the framework has been drafted.</t>
  </si>
  <si>
    <t xml:space="preserve">Initiate the procurement process to recruit the service providers </t>
  </si>
  <si>
    <t xml:space="preserve">The policy and regulatory framework assessment in progress inlcudes gender equity and social inclusion analysis. The work completed includes the consultations of key stakeholders on these focus aspects including the Ministry of Women and Child Affairs. The initial completed gender and inclsive development assessment will be stregthened through further consultations and analysis, and this work is due in Q1 of 2026 with final round of key stakeholder consultations to validate the task outcomes. </t>
  </si>
  <si>
    <t>Based on discussions with MoT and relevant instituitions ,the studies and analytical reports planned under this activity will be considered a priority towards the policy formulation.Draft ToRs were developed and shared with stakeholder review for their review</t>
  </si>
  <si>
    <t>Finalize the draft ToR in consultation with stakeholders and initiate the procurement process</t>
  </si>
  <si>
    <t>The project is to undertake a series of analytical studies in Q1 2026, including Total Cost of Ownership (TCO) analyses to identify financing gaps for promoting e-mobility, supporting the phase-out of older ICE vehicles, and developing battery disposal plans. These are in addition to the route-specific e-bus pilot techno-economic analysis and design. These analyses will be supported by the same lead contractor. (linked with Output 1.2 -1.4)</t>
  </si>
  <si>
    <t>Discussions were held with the Public Utilities Commission of Sri Lanka (PUCSL), Ceylon Electricity Board (CEB), and other key stakeholders on the impact of electric public bus transport on the national grid. It was recognized that a proper analysis is pending, and all stakeholders welcomed and requested prioritization of the proposed project study. The Terms of Reference (ToR) to recruit a consultant to develop the  (study has been drafted. (the strikethrough is the typo from the formula)</t>
  </si>
  <si>
    <t>Initiate the procurement process to recruit service providers to conduct the electricity grid impact study and engage relevant stakeholders throughout the assessment.</t>
  </si>
  <si>
    <t xml:space="preserve">The consultant group is onboard, and initial desk analysis and stakeholder consulations have been completed. An initial assessment is to be completed in Q1 of 2026. </t>
  </si>
  <si>
    <t>The draft Terms of Reference to recruit consultancy services in developing the analytical report has been developed.</t>
  </si>
  <si>
    <t>Initiate the procurement process to recruit consultants to develop the analytical report and support subsequent activities.</t>
  </si>
  <si>
    <t>Not started</t>
  </si>
  <si>
    <t xml:space="preserve">The consultancy group is on board. The task is to begin in Q1 2026. </t>
  </si>
  <si>
    <t>The  draft Terms of Reference to recruit consultants for drafting the report on planning the replacement of ICE buses for public transport in Sri Lanka have been developed.</t>
  </si>
  <si>
    <t>Initiate the procurement process in coordination with stakeholders to recruit consultants for drafting the ICE bus replacement report.</t>
  </si>
  <si>
    <t xml:space="preserve">Based on the outcomes of the stakeholder discussions, this activity was not initiated during the reporting period and is planned to commence in Q2 of the next year. 
</t>
  </si>
  <si>
    <t xml:space="preserve">The work is to commence in Q1 2026. </t>
  </si>
  <si>
    <t>The consultancy group was onboarded, and they are to begin the required analysis in Q1 &amp; Q2 of 2026. The analysis will inform the appropriate EV charging technology, charger network ownership and business models, and technical, policy, and regulatory recommendations to improve the existing charger network to accommodate commercial transport, as applicable. This analysis will also be informed by the Grid Impact Analysis to be completed under Activity 1.4.1.</t>
  </si>
  <si>
    <t>Technical, policy, and regulatory analysis is in progress, and the gaps and improvement requirements are under study. This information will be used to design a suitable training programme for GoSL institutions.</t>
  </si>
  <si>
    <t>Technical and economic analysis on the feasibility and viability of EV charging stations and grid infrastructure as a whole are progressing, and the work will be completed in Q1 of 2026.</t>
  </si>
  <si>
    <t>The on-boarded consultancy group has started expanding the initial gender analysis to include the safety, security, and accessibility aspects of public transport application. According to the findings of this analysis, the consultancy firm is to deliver a customized training/awareness event for key stakeholder groups in Q2 of 2026.</t>
  </si>
  <si>
    <t>The selected contractual service provider is to design a general training programme series for local stakeholders (MoTH, MoP&amp;E, NTC, DMT, WPRPTA, etc.). These will be delivered in Q1 &amp; Q2 of 2026.</t>
  </si>
  <si>
    <t>The overall progress of this output has been delayed due to the late commencement of project implementation.</t>
  </si>
  <si>
    <t xml:space="preserve">The draft Terms of Reference (ToR) have been prepared to recruit a service provider for designing and delivering training programs for government institutional stakeholders.
</t>
  </si>
  <si>
    <t>Initiate the procurement process to recruit a service provider for the design and delivery of training programs for government institutional stakeholders.</t>
  </si>
  <si>
    <t xml:space="preserve">Planned training programme will be completed in Q1 &amp; Q2 of 2026. </t>
  </si>
  <si>
    <t xml:space="preserve">The project’s selected service provider contractor’s scope includes the initial training and awareness improvement of key targeted stakeholders (both public and private operators, owners, bankers, and commercial lending institutions). Planned programmes to be launched in Q1 and Q2 2026 will include at least 30% women trainees. </t>
  </si>
  <si>
    <t>The overall training and awareness programme has been delayed due to the delayed start of the project.</t>
  </si>
  <si>
    <t>This activity will be completed in Q2 of 2026</t>
  </si>
  <si>
    <t>A draft Terms of Reference is available to recruit a professional service provider company to undertake a comprehensive media and public awareness campaign regarding the benefits of using public transport in general.</t>
  </si>
  <si>
    <t xml:space="preserve">This scope is also included in above contractual assignment. </t>
  </si>
  <si>
    <t>Discussions are ongoing with the new administration to identify suitable routes and PPP models. The Ministry’s political and administrative leadership has agreed to provide route suggestions aligned with national priorities by the end of Jan 2026, which will inform UNDP’s planning. The PPP model has been discussed in principle, with further studies underway to finalize the implementation approach.</t>
  </si>
  <si>
    <t>The initial approval delay has delayed the kick-off of this major activity. The two consulting partners are fully equipped with the necessary technical experts to guide the development of the pilot and its deployment.</t>
  </si>
  <si>
    <t>This task is included in the selected lead contractual service provider's scope of work and will begin in Q2  2026. The lead contractor is to organize and conduct one webinar for project partners and national stakeholders to share project outcomes, lessons learned, pilot specific-case studies, and recommendations.</t>
  </si>
  <si>
    <t xml:space="preserve">This task is included in the selected contractual service provider's scope of work and will begin in Q1 2026. The project is to design MRVing methodology in Q1 and be implemented for e-Bus pilot programme in Q2 &amp; Q3 of 2026. </t>
  </si>
  <si>
    <t>3. Expenditure report</t>
  </si>
  <si>
    <t>TOTAL EXPENDITURE</t>
  </si>
  <si>
    <t>Source</t>
  </si>
  <si>
    <t>Year 1 Cost (US$)</t>
  </si>
  <si>
    <t>Year 2 Cost (US$)</t>
  </si>
  <si>
    <t>Year 3 cost (US$)</t>
  </si>
  <si>
    <t>Implementer agreement</t>
  </si>
  <si>
    <t>Project</t>
  </si>
  <si>
    <t>Unique code</t>
  </si>
  <si>
    <t>Expenditure (US$) during 1st period</t>
  </si>
  <si>
    <t>Comments on 1st period</t>
  </si>
  <si>
    <t>Expenditure (US$) during 2nd period</t>
  </si>
  <si>
    <t>Comments on 2nd period</t>
  </si>
  <si>
    <t>Expenditure (US$) during 3rd period</t>
  </si>
  <si>
    <t>Comments on 3rd period</t>
  </si>
  <si>
    <t>Expenditure (US$) during 4th period</t>
  </si>
  <si>
    <t>Comments on 4th period</t>
  </si>
  <si>
    <t>Expenditure (US$) during 5th period</t>
  </si>
  <si>
    <t>Comments on 5th period</t>
  </si>
  <si>
    <t>Total Expenditure</t>
  </si>
  <si>
    <t>Var.%</t>
  </si>
  <si>
    <t xml:space="preserve">No expenditures were incurred due to the delay in obtaining approval from the National Planning Department(NPD), which is mandatory before project implementation.
</t>
  </si>
  <si>
    <t xml:space="preserve">The first 12 columns in this table contain the budgeted costs for this implementer agreement. These costs are listed in ascending order by expenditure number. Scroll up and down the list to ensure you see all expenditure items. 
Columns to the right of the budget list contain fields that must be completed for each expenditure item at the indicated reporting period.
Scroll left and right to find the relevant reporting period under which to enter expenditures. Note that expenditures and comments entered for previous reporting periods will be locked for editing and cannot be changed once they have been approved.
Complete all cells for each expenditure item in the relevant reporting period. No cell should be left blank. If there is no expenditure to report for an item, enter "0" in the expenditure column and "N/A" or "Not started" in the notes column.  </t>
  </si>
  <si>
    <t xml:space="preserve">No expenditures were incurred due to the delay in obtaining approval from the National Planning Department(NPD), which is mandatory before project implementation.
</t>
  </si>
  <si>
    <t>No expenditures were incurred due to the delay in obtaining approval from the National Planning Department(NPD), which is mandatory before project implementation.</t>
  </si>
  <si>
    <t xml:space="preserve">"No expenditures were incurred due to the delay in obtaining approval from the National Planning Department(NPD), which is mandatory before project implementation.
</t>
  </si>
  <si>
    <t>4. Output indicators</t>
  </si>
  <si>
    <t>RELEVANT DOCUMENT 1 (optional)</t>
  </si>
  <si>
    <t>RELEVANT DOCUMENT 2 (optional)</t>
  </si>
  <si>
    <t>Output</t>
  </si>
  <si>
    <t>Indicator unit of measure</t>
  </si>
  <si>
    <t>Amount delivered</t>
  </si>
  <si>
    <t>Disaggregation info instructions 1</t>
  </si>
  <si>
    <t>Dissagregation info (if requested)</t>
  </si>
  <si>
    <t>Disaggregation info instructions 2</t>
  </si>
  <si>
    <r>
      <t>Dissagregation info (if requested)</t>
    </r>
    <r>
      <rPr>
        <sz val="9"/>
        <color rgb="FF4270C2"/>
        <rFont val="Roboto"/>
      </rPr>
      <t>2</t>
    </r>
  </si>
  <si>
    <t>Additional info instructions</t>
  </si>
  <si>
    <t>Additional info (if requested)</t>
  </si>
  <si>
    <t>Pollutants directly addressed</t>
  </si>
  <si>
    <t>Document title</t>
  </si>
  <si>
    <t>Document summary</t>
  </si>
  <si>
    <t>Document URL</t>
  </si>
  <si>
    <t>Add to the CCAC website?</t>
  </si>
  <si>
    <t>Document type</t>
  </si>
  <si>
    <t>Authors</t>
  </si>
  <si>
    <t>Sources</t>
  </si>
  <si>
    <t>Date published (m yy)</t>
  </si>
  <si>
    <r>
      <t>Document title</t>
    </r>
    <r>
      <rPr>
        <sz val="9"/>
        <color rgb="FF4270C2"/>
        <rFont val="Roboto"/>
      </rPr>
      <t>2</t>
    </r>
  </si>
  <si>
    <r>
      <t>Document summary</t>
    </r>
    <r>
      <rPr>
        <sz val="9"/>
        <color rgb="FF4270C2"/>
        <rFont val="Roboto"/>
      </rPr>
      <t>2</t>
    </r>
  </si>
  <si>
    <r>
      <t>Document URL</t>
    </r>
    <r>
      <rPr>
        <sz val="9"/>
        <color rgb="FF4270C2"/>
        <rFont val="Roboto"/>
      </rPr>
      <t>2</t>
    </r>
  </si>
  <si>
    <r>
      <t>Add to the CCAC website?</t>
    </r>
    <r>
      <rPr>
        <sz val="9"/>
        <color rgb="FF4270C2"/>
        <rFont val="Roboto"/>
      </rPr>
      <t>2</t>
    </r>
  </si>
  <si>
    <r>
      <t>Document type</t>
    </r>
    <r>
      <rPr>
        <sz val="9"/>
        <color rgb="FF4270C2"/>
        <rFont val="Roboto"/>
      </rPr>
      <t>2</t>
    </r>
  </si>
  <si>
    <r>
      <t>Authors</t>
    </r>
    <r>
      <rPr>
        <sz val="9"/>
        <color rgb="FF4270C2"/>
        <rFont val="Roboto"/>
      </rPr>
      <t>2</t>
    </r>
  </si>
  <si>
    <r>
      <t>Sources</t>
    </r>
    <r>
      <rPr>
        <sz val="9"/>
        <color rgb="FF4270C2"/>
        <rFont val="Roboto"/>
      </rPr>
      <t>2</t>
    </r>
  </si>
  <si>
    <r>
      <t>Date published (m yy)</t>
    </r>
    <r>
      <rPr>
        <sz val="9"/>
        <color rgb="FF4270C2"/>
        <rFont val="Roboto"/>
      </rPr>
      <t>2</t>
    </r>
  </si>
  <si>
    <t>Beneficiaries</t>
  </si>
  <si>
    <t>Complete?</t>
  </si>
  <si>
    <t xml:space="preserve">The first 4 columns in this table list the outputs, indicators, and targets for this implementer agreement in ascending order by output number.
Columns to the right of the output list contain instructions on how to report on the performance indicators selected for the output.
Information in this table is reported only once for each output and only after the output is marked as "Complete" in the tab "2. Narrative." 
All cells in this table must be completed unless they are marked as "optional".
</t>
  </si>
  <si>
    <t>1. Paste entire Implementation Plan table here.
2. Check that columns match. Delete duplicate headings.
3. Click: Data &gt; Refresh all
4. Filter by implementer + (blank). Save a copy for each implementer
5. "Permanently" hide this tab - Developer &gt; Visual basic.</t>
  </si>
  <si>
    <t>Selected agreement:</t>
  </si>
  <si>
    <t>Agreement</t>
  </si>
  <si>
    <t>United Nations Development Programme (UNDP) - Sri Lanka Country Office (24-035)</t>
  </si>
  <si>
    <t>RELATED ACTIVITY</t>
  </si>
  <si>
    <t>EXPENDITURE CATEGORY</t>
  </si>
  <si>
    <t>EXPENDITURE #</t>
  </si>
  <si>
    <t>DESCRIPTION OF EXPENDITURE</t>
  </si>
  <si>
    <t>IMPLEMENTER</t>
  </si>
  <si>
    <t>NOTES</t>
  </si>
  <si>
    <t>SOURCE OF FUNDING</t>
  </si>
  <si>
    <t>QUANTITY</t>
  </si>
  <si>
    <t>UNIT</t>
  </si>
  <si>
    <t>UNIT COST ($US)</t>
  </si>
  <si>
    <t>TOTAL COST</t>
  </si>
  <si>
    <t>YEAR 1 COST ($US)</t>
  </si>
  <si>
    <t>YEAR 2 COST ($US)</t>
  </si>
  <si>
    <t>YEAR 3 COST ($US)</t>
  </si>
  <si>
    <t>ADD UP TO TOTAL?</t>
  </si>
  <si>
    <t>Activity code</t>
  </si>
  <si>
    <t>Expenditure for summary</t>
  </si>
  <si>
    <t>Related activity for summary</t>
  </si>
  <si>
    <t>Expenditure/Code</t>
  </si>
  <si>
    <t>Expenditure/Level above</t>
  </si>
  <si>
    <t>Expenditure/Level</t>
  </si>
  <si>
    <t>Activities.RELATED OUTPUT</t>
  </si>
  <si>
    <t>Activities.ACTIVITY #</t>
  </si>
  <si>
    <t>Activities.ACTIVITY NAME</t>
  </si>
  <si>
    <t>Activities.ACTIVITY DESCRIPTION</t>
  </si>
  <si>
    <t>Activities.ACTIVITY CATEGORY</t>
  </si>
  <si>
    <t>Activities.AMOUNT</t>
  </si>
  <si>
    <t>Activities.UNIT</t>
  </si>
  <si>
    <t>Activities.IMPLEMENTER</t>
  </si>
  <si>
    <t>Activities.LOCATION</t>
  </si>
  <si>
    <t>Activities.BENEFICIARY COUNTRIES</t>
  </si>
  <si>
    <t>Activities.OTHER BENEFICIARIES</t>
  </si>
  <si>
    <t>Activities.ACTIVITY START DATE</t>
  </si>
  <si>
    <t>Activities.ACTIVITY END DATE</t>
  </si>
  <si>
    <t>Activities.PROOF OF DELIVERY TYPE</t>
  </si>
  <si>
    <t>Delivery description</t>
  </si>
  <si>
    <t>Activities.DELIVERY DATE</t>
  </si>
  <si>
    <t>Activities.CCAC ACCEPTANCE CRITERIA</t>
  </si>
  <si>
    <t>Activities.Output # for formula</t>
  </si>
  <si>
    <t>Activities.Activity for summary</t>
  </si>
  <si>
    <t>Activities.Related output for summary</t>
  </si>
  <si>
    <t>Activities.Activity name for list</t>
  </si>
  <si>
    <t>Activities.Activity/Unique code</t>
  </si>
  <si>
    <t>Activities.Activity/Code/Name</t>
  </si>
  <si>
    <t>Activities.Activity/Level above</t>
  </si>
  <si>
    <t>Activities.Activity/Level</t>
  </si>
  <si>
    <t>Activities.Activity/Project</t>
  </si>
  <si>
    <t>Outputs.OUTPUT #</t>
  </si>
  <si>
    <t>Outputs.OUTPUT NAME</t>
  </si>
  <si>
    <t>Outputs.DESCRIPTION</t>
  </si>
  <si>
    <t>Outputs.RELATED OUTCOME</t>
  </si>
  <si>
    <t>Outputs.INDICATOR</t>
  </si>
  <si>
    <t>Outputs.AMOUNT</t>
  </si>
  <si>
    <t>Outputs.UNIT</t>
  </si>
  <si>
    <t>Outputs.IMPLEMENTER</t>
  </si>
  <si>
    <t>Outputs.USERS/BENEFICIARIES</t>
  </si>
  <si>
    <t>Outputs.OTHER BENEFICIARIES</t>
  </si>
  <si>
    <t>Outputs.INTENDED USE</t>
  </si>
  <si>
    <t>Outputs.PROOF OF DELIVERY TYPE</t>
  </si>
  <si>
    <t>Outputs.DELIVERY DESCRIPTION</t>
  </si>
  <si>
    <t>Outputs.DELIVERY DATE</t>
  </si>
  <si>
    <t>Outputs.CCAC ACCEPTANCE CRITERIA</t>
  </si>
  <si>
    <t>Outputs.Output for dropdown</t>
  </si>
  <si>
    <t>Outputs.Output for summary</t>
  </si>
  <si>
    <t>Outputs.Related outcome for summary</t>
  </si>
  <si>
    <t>Outputs.Output/Unique code</t>
  </si>
  <si>
    <t>Outputs.Output/Code/Name</t>
  </si>
  <si>
    <t>Outputs.Output/Level</t>
  </si>
  <si>
    <t>Outputs.Output/Level above</t>
  </si>
  <si>
    <t>Outputs.Output/Project</t>
  </si>
  <si>
    <t>Outcomes.OUTCOME #</t>
  </si>
  <si>
    <t>Outcomes.OUTCOME NAME</t>
  </si>
  <si>
    <t>Outcomes.OUTCOME DESCRIPTION</t>
  </si>
  <si>
    <t>Outcomes.OUTCOME INDICATOR</t>
  </si>
  <si>
    <t>Outcomes.TARGET</t>
  </si>
  <si>
    <t>Outcomes.TARGET UNIT</t>
  </si>
  <si>
    <t>Outcomes.Outcome for dropdown</t>
  </si>
  <si>
    <t>Outcomes.Outcome for summary</t>
  </si>
  <si>
    <t>Outcomes.Unique code</t>
  </si>
  <si>
    <t>Outcomes.Outcome/Code</t>
  </si>
  <si>
    <t>Outcomes.Outcome/Level above</t>
  </si>
  <si>
    <t>Outcomes.Oucome/Level</t>
  </si>
  <si>
    <t>Outcomes.Outcome/Project</t>
  </si>
  <si>
    <t>Project.1.PROJECT #</t>
  </si>
  <si>
    <t>Project.1.Sector</t>
  </si>
  <si>
    <t>Project.1.Full project name</t>
  </si>
  <si>
    <t>Expenditure.Agreement-Implementer</t>
  </si>
  <si>
    <t>Output.Agreement-Implementer</t>
  </si>
  <si>
    <t>Activity.Agreement-Implementer</t>
  </si>
  <si>
    <t>Kolom1</t>
  </si>
  <si>
    <t>Kolom2</t>
  </si>
  <si>
    <t>Kolom3</t>
  </si>
  <si>
    <t>Kolom4</t>
  </si>
  <si>
    <t>Kolom5</t>
  </si>
  <si>
    <t>Kolom6</t>
  </si>
  <si>
    <t>Kolom7</t>
  </si>
  <si>
    <t>Kolom8</t>
  </si>
  <si>
    <t>Kolom9</t>
  </si>
  <si>
    <t>Kolom10</t>
  </si>
  <si>
    <t>Kolom11</t>
  </si>
  <si>
    <t>Kolom12</t>
  </si>
  <si>
    <t>Kolom13</t>
  </si>
  <si>
    <t>Kolom14</t>
  </si>
  <si>
    <t>Kolom15</t>
  </si>
  <si>
    <t xml:space="preserve">1.2.1 A long-term, integrated comprehensive, gender-sensitive and inclusive 'Sustainable Low-Carbon Transport Planning' document prepared for Sri Lanka </t>
  </si>
  <si>
    <t>1.2.1-1</t>
  </si>
  <si>
    <t>International consultant</t>
  </si>
  <si>
    <t>United Nations Development Programme (UNDP) - Sri Lanka Country Office</t>
  </si>
  <si>
    <t>null</t>
  </si>
  <si>
    <t>CCAC</t>
  </si>
  <si>
    <t>Days</t>
  </si>
  <si>
    <t>Yes.</t>
  </si>
  <si>
    <t>1/2/2001</t>
  </si>
  <si>
    <t>Expenditure 1.2.1-1 International consultant</t>
  </si>
  <si>
    <t xml:space="preserve">Activity 1.2.1 A long-term, integrated comprehensive, gender-sensitive and inclusive 'Sustainable Low-Carbon Transport Planning' document prepared for Sri Lanka </t>
  </si>
  <si>
    <t>HDV-23-003/1.2.1-1</t>
  </si>
  <si>
    <t>HDV-23-003/1.2.1-1 International consultant</t>
  </si>
  <si>
    <t xml:space="preserve">HDV-23-003/1.2.1 A long-term, integrated comprehensive, gender-sensitive and inclusive 'Sustainable Low-Carbon Transport Planning' document prepared for Sri Lanka </t>
  </si>
  <si>
    <t>Expenditure</t>
  </si>
  <si>
    <t>Enabling Environment for Electric Buses for Public Transport and their Pilot Deployment in Colombo, Sri Lanka (HDV-23-003)</t>
  </si>
  <si>
    <t>1.2 Designing and developing a long-term comprehensive 'Sustainable Low-Carbon Transport Planning' document that provides a policy and regulatory framework for electric bus transport</t>
  </si>
  <si>
    <t>1.2.1</t>
  </si>
  <si>
    <t xml:space="preserve">A long-term, integrated comprehensive, gender-sensitive and inclusive 'Sustainable Low-carbon Transport Masterplan' document prepared for Sri Lanka, that includes a multi-modal transport plan for Sri Lanka detailing the role of different modes of transport - rail, public transport buses, private buses, private passenger vehicles, commercial vehicles, bicycles, pedestrian pathways and others based on the principles of low-carbon, sustainable transport. The Masterplan document would serve as a guidance for all future transport sector programs, activities and investments in Sri Lanka, including the low-carbon electric public bus transport deployment activity proposed under this CCAC project. </t>
  </si>
  <si>
    <t>Policy, project, or tool design</t>
  </si>
  <si>
    <t>Sri Lanka</t>
  </si>
  <si>
    <t>Ministry of Transport and Highways, Ministry of Power and Energy, National Transport Commission, Sri Lanka Transport Board, Western Province Road Passenger Transport Authority, Colombo Municipal Council</t>
  </si>
  <si>
    <t>7/1/2024</t>
  </si>
  <si>
    <t>12/31/2024</t>
  </si>
  <si>
    <t>Policy, regulation or other guideline</t>
  </si>
  <si>
    <t>Output 1.2 Designing and developing a long-term comprehensive 'Sustainable Low-Carbon Transport Planning' document that provides a policy and regulatory framework for electric bus transport</t>
  </si>
  <si>
    <t>HDV-23-003/1.2.1</t>
  </si>
  <si>
    <t>HDV-23-003/1.2 Designing and developing a long-term comprehensive 'Sustainable Low-Carbon Transport Planning' document that provides a policy and regulatory framework for electric bus transport</t>
  </si>
  <si>
    <t>Activity</t>
  </si>
  <si>
    <t>1.2</t>
  </si>
  <si>
    <t>Designing and developing a long-term comprehensive 'Sustainable Low-Carbon Transport Planning' document that provides a policy and regulatory framework for electric bus transport</t>
  </si>
  <si>
    <t>A long-term comprehensive 'Sustainable Low-Carbon Transport Planning' document would inform the design of policy, regulatory and fiscal/financial incentive schemes/programs for the Government of Sri Lanka to support the implementation of electric public transport to initiate low carbon transport development in Sri Lanka through a participatory and consultative process</t>
  </si>
  <si>
    <t xml:space="preserve">1. Policy and regulatory framework for electric public bus transport in Sri Lanka endorsed by the government of Sri Lanka by the end of the project </t>
  </si>
  <si>
    <t>Number of plans, policies, laws, or regulations drafted or updated</t>
  </si>
  <si>
    <t>Planning document</t>
  </si>
  <si>
    <t>Technical assistance and training provided under this output will enable the beneficiaries to develop a comprehensive low-carbon transport planning and guidance document for Sri Lanka; thus also creating an enabling policy, regulatory and institutional environment for low carbon transport in general and electric vehicles in particular.</t>
  </si>
  <si>
    <t>Plan approved and adopted by Government of Sri Lanka</t>
  </si>
  <si>
    <t xml:space="preserve">Outcome 1. Policy and regulatory framework for electric public bus transport in Sri Lanka endorsed by the government of Sri Lanka by the end of the project </t>
  </si>
  <si>
    <t>HDV-23-003/1.2</t>
  </si>
  <si>
    <t xml:space="preserve">HDV-23-003/1. Policy and regulatory framework for electric public bus transport in Sri Lanka endorsed by the government of Sri Lanka by the end of the project </t>
  </si>
  <si>
    <t xml:space="preserve">Policy and regulatory framework for electric public bus transport in Sri Lanka endorsed by the government of Sri Lanka by the end of the project </t>
  </si>
  <si>
    <t>By providing necessary technical assistance to develop a Sustainable Transport Plan and formulating relevant regulatory policy for using electric vehicles, specifically electric buses for public transport in Sri Lanka, including training for government stakholders and various feasibility studies for actual deployment of electric buses._x000D_
Estimated completion date: 18 months from project start date</t>
  </si>
  <si>
    <t>Number of laws, regulations, or other policy mechanisms with SLCP targets or mitigation measures formally adopted, endorsed, and/or implemented</t>
  </si>
  <si>
    <t>1 national policy/plan/ regulations drafted or updated.1 guidelines and 1 assessment completed</t>
  </si>
  <si>
    <t>HDV-23-003/1.</t>
  </si>
  <si>
    <t>Outcome</t>
  </si>
  <si>
    <t>HDV-23-003</t>
  </si>
  <si>
    <t>Vehicles &amp; Engines</t>
  </si>
  <si>
    <t>1.2.1-2</t>
  </si>
  <si>
    <t>National consultant</t>
  </si>
  <si>
    <t>Expenditure 1.2.1-2 National consultant</t>
  </si>
  <si>
    <t>HDV-23-003/1.2.1-2</t>
  </si>
  <si>
    <t>HDV-23-003/1.2.1-2 National consultant</t>
  </si>
  <si>
    <t>1.2.1-3</t>
  </si>
  <si>
    <t>Travel fare</t>
  </si>
  <si>
    <t>Ticket fare for consultants</t>
  </si>
  <si>
    <t>Expenditure 1.2.1-3 Travel fare</t>
  </si>
  <si>
    <t>HDV-23-003/1.2.1-3</t>
  </si>
  <si>
    <t>HDV-23-003/1.2.1-3 Travel fare</t>
  </si>
  <si>
    <t>1.2.1-4</t>
  </si>
  <si>
    <t>DSA for international consultant</t>
  </si>
  <si>
    <t>Expenditure 1.2.1-4 DSA for international consultant</t>
  </si>
  <si>
    <t>HDV-23-003/1.2.1-4</t>
  </si>
  <si>
    <t>HDV-23-003/1.2.1-4 DSA for international consultant</t>
  </si>
  <si>
    <t>1.2.1-5</t>
  </si>
  <si>
    <t>DSA for national consultant</t>
  </si>
  <si>
    <t>Expenditure 1.2.1-5 DSA for national consultant</t>
  </si>
  <si>
    <t>HDV-23-003/1.2.1-5</t>
  </si>
  <si>
    <t>HDV-23-003/1.2.1-5 DSA for national consultant</t>
  </si>
  <si>
    <t>1.2.2 Training modules developed and training programs delivered on 'Long-term Sustainable Low-carbon Transport Planning' to government and private sector stakeholders</t>
  </si>
  <si>
    <t>1.2.2-1</t>
  </si>
  <si>
    <t>1/2/2002</t>
  </si>
  <si>
    <t>Expenditure 1.2.2-1 International consultant</t>
  </si>
  <si>
    <t>Activity 1.2.2 Training modules developed and training programs delivered on 'Long-term Sustainable Low-carbon Transport Planning' to government and private sector stakeholders</t>
  </si>
  <si>
    <t>HDV-23-003/1.2.2-1</t>
  </si>
  <si>
    <t>HDV-23-003/1.2.2-1 International consultant</t>
  </si>
  <si>
    <t>HDV-23-003/1.2.2 Training modules developed and training programs delivered on 'Long-term Sustainable Low-carbon Transport Planning' to government and private sector stakeholders</t>
  </si>
  <si>
    <t>1.2.2</t>
  </si>
  <si>
    <t>Training modules developed and training programs that will build capacity of at least 20 trainees (30% of them being women) delivered on 'Long-term Sustainable Low-carbon Transport Planning' for government stakeholders (MoTH, MoP&amp;E, NTC, WPRPTA, SLTB) and private stakeholders (bus operators, others as necessary); the training modules will include gender-specific, climate change adaptation and accessibility/inclusivity aspects as well.</t>
  </si>
  <si>
    <t>Developing and/or delivering training</t>
  </si>
  <si>
    <t>12/1/2024</t>
  </si>
  <si>
    <t>Participant list with gender breakdown</t>
  </si>
  <si>
    <t>HDV-23-003/1.2.2</t>
  </si>
  <si>
    <t>1.2.2-2</t>
  </si>
  <si>
    <t>Expenditure 1.2.2-2 National consultant</t>
  </si>
  <si>
    <t>HDV-23-003/1.2.2-2</t>
  </si>
  <si>
    <t>HDV-23-003/1.2.2-2 National consultant</t>
  </si>
  <si>
    <t>1.2.2-3</t>
  </si>
  <si>
    <t>Expenditure 1.2.2-3 Travel fare</t>
  </si>
  <si>
    <t>HDV-23-003/1.2.2-3</t>
  </si>
  <si>
    <t>HDV-23-003/1.2.2-3 Travel fare</t>
  </si>
  <si>
    <t>1.2.2-4</t>
  </si>
  <si>
    <t>Expenditure 1.2.2-4 DSA for international consultant</t>
  </si>
  <si>
    <t>HDV-23-003/1.2.2-4</t>
  </si>
  <si>
    <t>HDV-23-003/1.2.2-4 DSA for international consultant</t>
  </si>
  <si>
    <t>1.2.2-5</t>
  </si>
  <si>
    <t>Expenditure 1.2.2-5 DSA for national consultant</t>
  </si>
  <si>
    <t>HDV-23-003/1.2.2-5</t>
  </si>
  <si>
    <t>HDV-23-003/1.2.2-5 DSA for national consultant</t>
  </si>
  <si>
    <t xml:space="preserve">Supplies Commodities and Materials </t>
  </si>
  <si>
    <t>1.2.2-6</t>
  </si>
  <si>
    <t>Printing materials, handouts, audio-visual material</t>
  </si>
  <si>
    <t>Training materials</t>
  </si>
  <si>
    <t>Expenditure 1.2.2-6 Printing materials, handouts, audio-visual material</t>
  </si>
  <si>
    <t>HDV-23-003/1.2.2-6</t>
  </si>
  <si>
    <t>HDV-23-003/1.2.2-6 Printing materials, handouts, audio-visual material</t>
  </si>
  <si>
    <t>1.3.1 A comprehensive, gender-sensitive and inclusive 'Electric Bus Mobility Policy and Regulatory Framework' is developed</t>
  </si>
  <si>
    <t>1.3.1-1</t>
  </si>
  <si>
    <t>1/3/2001</t>
  </si>
  <si>
    <t>Expenditure 1.3.1-1 International consultant</t>
  </si>
  <si>
    <t>Activity 1.3.1 A comprehensive, gender-sensitive and inclusive 'Electric Bus Mobility Policy and Regulatory Framework' is developed</t>
  </si>
  <si>
    <t>HDV-23-003/1.3.1-1</t>
  </si>
  <si>
    <t>HDV-23-003/1.3.1-1 International consultant</t>
  </si>
  <si>
    <t>HDV-23-003/1.3.1 A comprehensive, gender-sensitive and inclusive 'Electric Bus Mobility Policy and Regulatory Framework' is developed</t>
  </si>
  <si>
    <t>1.3 Developing a comprehensive policy, regulatory and guidelines framework to enable e-bus deployment in Sri Lanka for public transport for the Ministry of Transport and Highways</t>
  </si>
  <si>
    <t>1.3.1</t>
  </si>
  <si>
    <t>A comprehensive, gender-sensitive and inclusive 'Electric Bus Mobility Policy and Regulatory Framework' will be developed together with the Ministry of Transport and Highways, NTC and WPRPTA. It will then be submitted for Government and Stakeholder feedback; Framework will be revised/updated based on feedback and final Framework approved and operationalized by the Government of Sri Lanka.</t>
  </si>
  <si>
    <t>7/30/2025</t>
  </si>
  <si>
    <t>Output 1.3 Developing a comprehensive policy, regulatory and guidelines framework to enable e-bus deployment in Sri Lanka for public transport for the Ministry of Transport and Highways</t>
  </si>
  <si>
    <t>HDV-23-003/1.3.1</t>
  </si>
  <si>
    <t>HDV-23-003/1.3 Developing a comprehensive policy, regulatory and guidelines framework to enable e-bus deployment in Sri Lanka for public transport for the Ministry of Transport and Highways</t>
  </si>
  <si>
    <t>1.3</t>
  </si>
  <si>
    <t>Developing a comprehensive policy, regulatory and guidelines framework to enable e-bus deployment in Sri Lanka for public transport for the Ministry of Transport and Highways</t>
  </si>
  <si>
    <t xml:space="preserve">A comprehensive policy on operationalising electric buses for public transport in Sri Lanka developed through necessary assessments will be the first step towards deploying low-carbon transport for use in the country. This includes policy and regulatory framework on defining electric buses, technical and safety features of such buses to be procured, their operation mechanism including charging, end of life use, battery and vehicle disposal etc </t>
  </si>
  <si>
    <t>Policy and regulatory framework</t>
  </si>
  <si>
    <t>technical assistance and training provided under this output will enable the beneficiaries to develop a comprehensive electric bus policy and regulatory framework for operationalising use of e-buses in Sri Lanka; thus also helping create an enabling policy, regulatory and institutional environment for electric vehicles overall in the future.</t>
  </si>
  <si>
    <t>Policy, regulation or other guideline, Policy, regulation or other guideline</t>
  </si>
  <si>
    <t>6/30/2025</t>
  </si>
  <si>
    <t>Policy and regulatory framework approved and adopted by Government of Sri Lanka</t>
  </si>
  <si>
    <t>HDV-23-003/1.3</t>
  </si>
  <si>
    <t>1.3.1-2</t>
  </si>
  <si>
    <t>Expenditure 1.3.1-2 National consultant</t>
  </si>
  <si>
    <t>HDV-23-003/1.3.1-2</t>
  </si>
  <si>
    <t>HDV-23-003/1.3.1-2 National consultant</t>
  </si>
  <si>
    <t>1.3.1-3</t>
  </si>
  <si>
    <t>Expenditure 1.3.1-3 Travel fare</t>
  </si>
  <si>
    <t>HDV-23-003/1.3.1-3</t>
  </si>
  <si>
    <t>HDV-23-003/1.3.1-3 Travel fare</t>
  </si>
  <si>
    <t>1.3.1-4</t>
  </si>
  <si>
    <t>Expenditure 1.3.1-4 DSA for international consultant</t>
  </si>
  <si>
    <t>HDV-23-003/1.3.1-4</t>
  </si>
  <si>
    <t>HDV-23-003/1.3.1-4 DSA for international consultant</t>
  </si>
  <si>
    <t>1.3.1-5</t>
  </si>
  <si>
    <t>Expenditure 1.3.1-5 DSA for national consultant</t>
  </si>
  <si>
    <t>HDV-23-003/1.3.1-5</t>
  </si>
  <si>
    <t>HDV-23-003/1.3.1-5 DSA for national consultant</t>
  </si>
  <si>
    <t>1.4.1 An 'Electricity Grid Impact Study due to Electric Vehicle Integration' is completed and approved</t>
  </si>
  <si>
    <t>1.4.1-1</t>
  </si>
  <si>
    <t>1/4/2001</t>
  </si>
  <si>
    <t>Expenditure 1.4.1-1 International consultant</t>
  </si>
  <si>
    <t>Activity 1.4.1 An 'Electricity Grid Impact Study due to Electric Vehicle Integration' is completed and approved</t>
  </si>
  <si>
    <t>HDV-23-003/1.4.1-1</t>
  </si>
  <si>
    <t>HDV-23-003/1.4.1-1 International consultant</t>
  </si>
  <si>
    <t>HDV-23-003/1.4.1 An 'Electricity Grid Impact Study due to Electric Vehicle Integration' is completed and approved</t>
  </si>
  <si>
    <t>1.4 Feasibility studies and analysis that lead to scaling up of low-carbon transport in Sri Lanka, and recommendations for disposal of old vehicles for the Ministry of Transport and Highways and Ministry of Environment</t>
  </si>
  <si>
    <t>1.4.1</t>
  </si>
  <si>
    <t>An 'Electricity Grid Impact Study due to Electric Vehicle Integration' is completed and approved together with Public Utilities Commission of Sri Lanka (PUCSL) and Ceylon Electricity Board (CEB), under the guidance of Ministry of Power and Energy(MoP&amp;E).</t>
  </si>
  <si>
    <t>Research, data collection, and/or report writing</t>
  </si>
  <si>
    <t>Ministry of Power and Energy, Public Utilities Commission of Sri Lanka, Ceylon Electricity Board</t>
  </si>
  <si>
    <t>9/1/2024</t>
  </si>
  <si>
    <t>11/30/2024</t>
  </si>
  <si>
    <t>Research or study</t>
  </si>
  <si>
    <t>Output 1.4 Feasibility studies and analysis that lead to scaling up of low-carbon transport in Sri Lanka, and recommendations for disposal of old vehicles for the Ministry of Transport and Highways and Ministry of Environment</t>
  </si>
  <si>
    <t>HDV-23-003/1.4.1</t>
  </si>
  <si>
    <t>HDV-23-003/1.4 Feasibility studies and analysis that lead to scaling up of low-carbon transport in Sri Lanka, and recommendations for disposal of old vehicles for the Ministry of Transport and Highways and Ministry of Environment</t>
  </si>
  <si>
    <t>1.4</t>
  </si>
  <si>
    <t>Feasibility studies and analysis that lead to scaling up of low-carbon transport in Sri Lanka, and recommendations for disposal of old vehicles for the Ministry of Transport and Highways and Ministry of Environment</t>
  </si>
  <si>
    <t>Impact studies, analytical reports on identification of gaps to implementing low-carbon transport and electric vehicles in Sri Lanka on various aspects as well as recommendations on future scale-up of such transport and electric vehicle deployment and disposal of ICE vehicles will be conducted  under this output.</t>
  </si>
  <si>
    <t>Number of SLCP knowledge resources or tools produced</t>
  </si>
  <si>
    <t>Studies/reports</t>
  </si>
  <si>
    <t>The studies/reports approved under this output will be knowledge resources used by relevant government institutions to understand and solve policy/regulatory, operational and financial challenges and plan for future scale up of low carbon transport in the country.</t>
  </si>
  <si>
    <t>Studies/reports are reviewed and approved by CCAC</t>
  </si>
  <si>
    <t>HDV-23-003/1.4</t>
  </si>
  <si>
    <t>1.4.1-2</t>
  </si>
  <si>
    <t>Expenditure 1.4.1-2 National consultant</t>
  </si>
  <si>
    <t>HDV-23-003/1.4.1-2</t>
  </si>
  <si>
    <t>HDV-23-003/1.4.1-2 National consultant</t>
  </si>
  <si>
    <t>1.4.1-3</t>
  </si>
  <si>
    <t>Expenditure 1.4.1-3 Travel fare</t>
  </si>
  <si>
    <t>HDV-23-003/1.4.1-3</t>
  </si>
  <si>
    <t>HDV-23-003/1.4.1-3 Travel fare</t>
  </si>
  <si>
    <t>1.4.1-4</t>
  </si>
  <si>
    <t>Expenditure 1.4.1-4 DSA for international consultant</t>
  </si>
  <si>
    <t>HDV-23-003/1.4.1-4</t>
  </si>
  <si>
    <t>HDV-23-003/1.4.1-4 DSA for international consultant</t>
  </si>
  <si>
    <t>1.4.1-5</t>
  </si>
  <si>
    <t>Expenditure 1.4.1-5 DSA for national consultant</t>
  </si>
  <si>
    <t>HDV-23-003/1.4.1-5</t>
  </si>
  <si>
    <t>HDV-23-003/1.4.1-5 DSA for national consultant</t>
  </si>
  <si>
    <t>1.4.2 An analytical report on gaps for implementing low-carbon transport in Sri Lanka</t>
  </si>
  <si>
    <t>1.4.2-1</t>
  </si>
  <si>
    <t>1/4/2002</t>
  </si>
  <si>
    <t>Expenditure 1.4.2-1 International consultant</t>
  </si>
  <si>
    <t>Activity 1.4.2 An analytical report on gaps for implementing low-carbon transport in Sri Lanka</t>
  </si>
  <si>
    <t>HDV-23-003/1.4.2-1</t>
  </si>
  <si>
    <t>HDV-23-003/1.4.2-1 International consultant</t>
  </si>
  <si>
    <t>HDV-23-003/1.4.2 An analytical report on gaps for implementing low-carbon transport in Sri Lanka</t>
  </si>
  <si>
    <t>1.4.2</t>
  </si>
  <si>
    <t>An analytical report on gaps in policies and regulatory framework, institutional, private and financial sector capacity/training needs and financial gap is completed and approved, with a focus on bridging this gap to ensure scaling up of EV integration into the transport sector in Sri Lanka</t>
  </si>
  <si>
    <t>HDV-23-003/1.4.2</t>
  </si>
  <si>
    <t>1.4.2-2</t>
  </si>
  <si>
    <t>Expenditure 1.4.2-2 National consultant</t>
  </si>
  <si>
    <t>HDV-23-003/1.4.2-2</t>
  </si>
  <si>
    <t>HDV-23-003/1.4.2-2 National consultant</t>
  </si>
  <si>
    <t>1.4.2-3</t>
  </si>
  <si>
    <t>Expenditure 1.4.2-3 Travel fare</t>
  </si>
  <si>
    <t>HDV-23-003/1.4.2-3</t>
  </si>
  <si>
    <t>HDV-23-003/1.4.2-3 Travel fare</t>
  </si>
  <si>
    <t>1.4.2-4</t>
  </si>
  <si>
    <t>Expenditure 1.4.2-4 DSA for international consultant</t>
  </si>
  <si>
    <t>HDV-23-003/1.4.2-4</t>
  </si>
  <si>
    <t>HDV-23-003/1.4.2-4 DSA for international consultant</t>
  </si>
  <si>
    <t>1.4.2-5</t>
  </si>
  <si>
    <t>Expenditure 1.4.2-5 DSA for national consultant</t>
  </si>
  <si>
    <t>HDV-23-003/1.4.2-5</t>
  </si>
  <si>
    <t>HDV-23-003/1.4.2-5 DSA for national consultant</t>
  </si>
  <si>
    <t>1.4.3 A report on planning replacement of ICE buses for public transport in Sri Lanka</t>
  </si>
  <si>
    <t>1.4.3-1</t>
  </si>
  <si>
    <t>1/4/2003</t>
  </si>
  <si>
    <t>Expenditure 1.4.3-1 International consultant</t>
  </si>
  <si>
    <t>Activity 1.4.3 A report on planning replacement of ICE buses for public transport in Sri Lanka</t>
  </si>
  <si>
    <t>HDV-23-003/1.4.3-1</t>
  </si>
  <si>
    <t>HDV-23-003/1.4.3-1 International consultant</t>
  </si>
  <si>
    <t>HDV-23-003/1.4.3 A report on planning replacement of ICE buses for public transport in Sri Lanka</t>
  </si>
  <si>
    <t>1.4.3</t>
  </si>
  <si>
    <t>A report on recommendations and planning of disposal of old buses and vehicles if replaced with electric buses (vehicles) during future project scale-up</t>
  </si>
  <si>
    <t>HDV-23-003/1.4.3</t>
  </si>
  <si>
    <t>1.4.3-2</t>
  </si>
  <si>
    <t>Expenditure 1.4.3-2 National consultant</t>
  </si>
  <si>
    <t>HDV-23-003/1.4.3-2</t>
  </si>
  <si>
    <t>HDV-23-003/1.4.3-2 National consultant</t>
  </si>
  <si>
    <t>1.4.3-3</t>
  </si>
  <si>
    <t>Expenditure 1.4.3-3 DSA for national consultant</t>
  </si>
  <si>
    <t>HDV-23-003/1.4.3-3</t>
  </si>
  <si>
    <t>HDV-23-003/1.4.3-3 DSA for national consultant</t>
  </si>
  <si>
    <t>2.1.1Viability assessment of EV charging stations is completed and approved</t>
  </si>
  <si>
    <t>2.1.1-1</t>
  </si>
  <si>
    <t>2/1/2001</t>
  </si>
  <si>
    <t>Expenditure 2.1.1-1 International consultant</t>
  </si>
  <si>
    <t>Activity 2.1.1Viability assessment of EV charging stations is completed and approved</t>
  </si>
  <si>
    <t>HDV-23-003/2.1.1-1</t>
  </si>
  <si>
    <t>HDV-23-003/2.1.1-1 International consultant</t>
  </si>
  <si>
    <t>HDV-23-003/2.1.1Viability assessment of EV charging stations is completed and approved</t>
  </si>
  <si>
    <t>2.1 Technical, operational, financial, economic and regulatory analysis of electric bus mobility opportunity in Sri Lanka is completed</t>
  </si>
  <si>
    <t>2.1.1</t>
  </si>
  <si>
    <t>An Analytical report on safety, security, accessibility aspects of public transport buses in Sri Lanka, particularly from the perspective of women's safety and ease of accessibility of public transport buses for elderly/children/special needs commuters is completed</t>
  </si>
  <si>
    <t>2/28/2025</t>
  </si>
  <si>
    <t>Output 2.1 Technical, operational, financial, economic and regulatory analysis of electric bus mobility opportunity in Sri Lanka is completed</t>
  </si>
  <si>
    <t>HDV-23-003/2.1.1</t>
  </si>
  <si>
    <t>HDV-23-003/2.1 Technical, operational, financial, economic and regulatory analysis of electric bus mobility opportunity in Sri Lanka is completed</t>
  </si>
  <si>
    <t>2.1</t>
  </si>
  <si>
    <t>Technical, operational, financial, economic and regulatory analysis of electric bus mobility opportunity in Sri Lanka is completed</t>
  </si>
  <si>
    <t>Design and delivery of training programs for capacity building of government institutional stakeholders on various aspects of operationalising electric buses in Sri Lanka will be conducted under this output.</t>
  </si>
  <si>
    <t>2. Public stakeholders will gain technical and operational capacity to deploy low carbon public transport by end of the project</t>
  </si>
  <si>
    <t>Private bus operators' association and private bus operators, drivers, workshop technicians, Finance House association, Insurance association, commercial banks, leasing and financing companies</t>
  </si>
  <si>
    <t>Improved technical capacity of officials of public institutions on electric buses in an inclusive manner. Government officials with improved capacities will be able to confidently engage in promotion of low carbon public transport development in Sri Lanka</t>
  </si>
  <si>
    <t>Training materials, Participant list with gender breakdown, Training materials, Participant list with gender breakdown</t>
  </si>
  <si>
    <t>8/30/2025</t>
  </si>
  <si>
    <t>Attendance sheet and feedback from trainees shared with CCAC</t>
  </si>
  <si>
    <t>Outcome 2. Public stakeholders will gain technical and operational capacity to deploy low carbon public transport by end of the project</t>
  </si>
  <si>
    <t>HDV-23-003/2.1</t>
  </si>
  <si>
    <t>HDV-23-003/2. Public stakeholders will gain technical and operational capacity to deploy low carbon public transport by end of the project</t>
  </si>
  <si>
    <t>Public stakeholders will gain technical and operational capacity to deploy low carbon public transport by end of the project</t>
  </si>
  <si>
    <t>By conducting needs based assessments, and identifying kind of training government and other public institutional stakeholders require, designing and delivering training programs accordingly to selected officers in the respective public institutions._x000D_
Estimated completion date: EoP</t>
  </si>
  <si>
    <t>Number of government entities with a demonstrated improved capacity for SLCP action</t>
  </si>
  <si>
    <t>Government entities with improved capacity</t>
  </si>
  <si>
    <t>HDV-23-003/2.</t>
  </si>
  <si>
    <t>2.1.1-2</t>
  </si>
  <si>
    <t>Expenditure 2.1.1-2 National consultant</t>
  </si>
  <si>
    <t>HDV-23-003/2.1.1-2</t>
  </si>
  <si>
    <t>HDV-23-003/2.1.1-2 National consultant</t>
  </si>
  <si>
    <t>2.1.1-3</t>
  </si>
  <si>
    <t>Expenditure 2.1.1-3 Travel fare</t>
  </si>
  <si>
    <t>HDV-23-003/2.1.1-3</t>
  </si>
  <si>
    <t>HDV-23-003/2.1.1-3 Travel fare</t>
  </si>
  <si>
    <t>2.1.1-4</t>
  </si>
  <si>
    <t>Expenditure 2.1.1-4 DSA for international consultant</t>
  </si>
  <si>
    <t>HDV-23-003/2.1.1-4</t>
  </si>
  <si>
    <t>HDV-23-003/2.1.1-4 DSA for international consultant</t>
  </si>
  <si>
    <t>2.1.1-5</t>
  </si>
  <si>
    <t>Expenditure 2.1.1-5 DSA for national consultant</t>
  </si>
  <si>
    <t>HDV-23-003/2.1.1-5</t>
  </si>
  <si>
    <t>HDV-23-003/2.1.1-5 DSA for national consultant</t>
  </si>
  <si>
    <t>2.1.2An Analytical gender (including elderly, children, specific needs commuter) specific report on safety, security, accessibility aspects of public transport buses in Sri Lanka</t>
  </si>
  <si>
    <t>2.1.2-1</t>
  </si>
  <si>
    <t>2/1/2002</t>
  </si>
  <si>
    <t>Expenditure 2.1.2-1 National consultant</t>
  </si>
  <si>
    <t>Activity 2.1.2An Analytical gender (including elderly, children, specific needs commuter) specific report on safety, security, accessibility aspects of public transport buses in Sri Lanka</t>
  </si>
  <si>
    <t>HDV-23-003/2.1.2-1</t>
  </si>
  <si>
    <t>HDV-23-003/2.1.2-1 National consultant</t>
  </si>
  <si>
    <t>HDV-23-003/2.1.2An Analytical gender (including elderly, children, specific needs commuter) specific report on safety, security, accessibility aspects of public transport buses in Sri Lanka</t>
  </si>
  <si>
    <t>2.1.2</t>
  </si>
  <si>
    <t>Training programs, training at least 60 trainees (30% being women), designed and delivered for government institutional stakeholders (MoTH, MoPE, NTC, SLTB, WPRPTA, CMC) on techno-commercial (such as procurement, planning, performance evaluation, scheduling and charging infrastructure of electric bus systems), financial/economic and policy/regulatory (best practices etc.) frameworks for enabling electric bus deployment for public transport and associated bus charging stations in Sri Lanka; the training program needs to include gender-specific and accessibility/inclusivity aspects as well.</t>
  </si>
  <si>
    <t>3/1/2025</t>
  </si>
  <si>
    <t>HDV-23-003/2.1.2</t>
  </si>
  <si>
    <t>2.1.2-2</t>
  </si>
  <si>
    <t>Expenditure 2.1.2-2 DSA for national consultant</t>
  </si>
  <si>
    <t>HDV-23-003/2.1.2-2</t>
  </si>
  <si>
    <t>HDV-23-003/2.1.2-2 DSA for national consultant</t>
  </si>
  <si>
    <t>2.2.1Training programs designed and delivered for government institutional stakeholders</t>
  </si>
  <si>
    <t>2.2.1-1</t>
  </si>
  <si>
    <t>2/2/2001</t>
  </si>
  <si>
    <t>Expenditure 2.2.1-1 International consultant</t>
  </si>
  <si>
    <t>Activity 2.2.1Training programs designed and delivered for government institutional stakeholders</t>
  </si>
  <si>
    <t>HDV-23-003/2.2.1-1</t>
  </si>
  <si>
    <t>HDV-23-003/2.2.1-1 International consultant</t>
  </si>
  <si>
    <t>HDV-23-003/2.2.1Training programs designed and delivered for government institutional stakeholders</t>
  </si>
  <si>
    <t>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t>
  </si>
  <si>
    <t>2.2.1</t>
  </si>
  <si>
    <t>Training programs, training at least 30 trainees (50% being women), designed and delivered for commercial banks/financial institutions (loan officers and senior executives of banks/leasing and financing companies involved in or interested in lending to electric bus mobility sector) on techno-commercial, financial/economic and policy/regulatory frameworks for enabling electric bus deployment for public transport and associated bus charging stations in Sri Lanka; the training program needs to include gender-specific and accessibility/inclusivity aspects as well.</t>
  </si>
  <si>
    <t>Finance House association, Insurance association, commercial banks, leasing and financing companies</t>
  </si>
  <si>
    <t>6/1/2025</t>
  </si>
  <si>
    <t>Output 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t>
  </si>
  <si>
    <t>HDV-23-003/2.2.1</t>
  </si>
  <si>
    <t>HDV-23-003/2.2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t>
  </si>
  <si>
    <t>2.2</t>
  </si>
  <si>
    <t>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t>
  </si>
  <si>
    <t>Design and delivery of training programs for capacity building of private sector stakeholders on technical features of electric buses, economic/financial viability of e-buses will be conducted under this output.</t>
  </si>
  <si>
    <t>Number of person hours of training provided</t>
  </si>
  <si>
    <t>Person hours</t>
  </si>
  <si>
    <t>Improved technical capacity of private sector stakeholders on electric buses. This will encourage them to invest and engage in deployment of E buses for public transport</t>
  </si>
  <si>
    <t>Training materials, Training materials, Participant list with gender breakdown, Training materials, Training materials, Participant list with gender breakdown</t>
  </si>
  <si>
    <t>11/30/2025</t>
  </si>
  <si>
    <t>HDV-23-003/2.2</t>
  </si>
  <si>
    <t>2.2.1-2</t>
  </si>
  <si>
    <t>Expenditure 2.2.1-2 National consultant</t>
  </si>
  <si>
    <t>HDV-23-003/2.2.1-2</t>
  </si>
  <si>
    <t>HDV-23-003/2.2.1-2 National consultant</t>
  </si>
  <si>
    <t>2.2.1-3</t>
  </si>
  <si>
    <t>Expenditure 2.2.1-3 Travel fare</t>
  </si>
  <si>
    <t>HDV-23-003/2.2.1-3</t>
  </si>
  <si>
    <t>HDV-23-003/2.2.1-3 Travel fare</t>
  </si>
  <si>
    <t>2.2.1-4</t>
  </si>
  <si>
    <t>Expenditure 2.2.1-4 DSA for international consultant</t>
  </si>
  <si>
    <t>HDV-23-003/2.2.1-4</t>
  </si>
  <si>
    <t>HDV-23-003/2.2.1-4 DSA for international consultant</t>
  </si>
  <si>
    <t>2.2.1-5</t>
  </si>
  <si>
    <t>Expenditure 2.2.1-5 DSA for national consultant</t>
  </si>
  <si>
    <t>HDV-23-003/2.2.1-5</t>
  </si>
  <si>
    <t>HDV-23-003/2.2.1-5 DSA for national consultant</t>
  </si>
  <si>
    <t>2.2.1-6</t>
  </si>
  <si>
    <t>Expenditure 2.2.1-6 Printing materials, handouts, audio-visual material</t>
  </si>
  <si>
    <t>HDV-23-003/2.2.1-6</t>
  </si>
  <si>
    <t>HDV-23-003/2.2.1-6 Printing materials, handouts, audio-visual material</t>
  </si>
  <si>
    <t>3.1.1Training programs designed and delivered for commercial banks/financial institutions</t>
  </si>
  <si>
    <t>3.1.1-1</t>
  </si>
  <si>
    <t>3/1/2001</t>
  </si>
  <si>
    <t>Expenditure 3.1.1-1 International consultant</t>
  </si>
  <si>
    <t>Activity 3.1.1Training programs designed and delivered for commercial banks/financial institutions</t>
  </si>
  <si>
    <t>HDV-23-003/3.1.1-1</t>
  </si>
  <si>
    <t>HDV-23-003/3.1.1-1 International consultant</t>
  </si>
  <si>
    <t>HDV-23-003/3.1.1Training programs designed and delivered for commercial banks/financial institutions</t>
  </si>
  <si>
    <t>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t>
  </si>
  <si>
    <t>3.1.1</t>
  </si>
  <si>
    <t xml:space="preserve">Training programs, training at least 60 trainees (10% being women), designed and delivered to private bus operators, their bus drivers and workshop technicians on electric bus operational and financial feasibility (vs ICE buses), e-bus driving techniques, safety (including women's safety) and security aspects and maintenance, management of EV batteries/their scientific disposal.   </t>
  </si>
  <si>
    <t>Private bus operators' association and private bus operators, drivers, workshop technicians</t>
  </si>
  <si>
    <t>Output 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t>
  </si>
  <si>
    <t>HDV-23-003/3.1.1</t>
  </si>
  <si>
    <t>HDV-23-003/3.1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t>
  </si>
  <si>
    <t>3.1</t>
  </si>
  <si>
    <t>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t>
  </si>
  <si>
    <t>Various targeted promotional events and public awareness campaigns on benefits of using low-carbon public transport in Sri Lanka will be held to gain public support for above transition</t>
  </si>
  <si>
    <t xml:space="preserve">3. Private sector’s awareness on low carbon public transport raised and their capacity built by end of the project </t>
  </si>
  <si>
    <t>Ministry of Transport and Highways, Ministry of Power and Energy, National Transport Commission, Sri Lanka Transport Board, Western Province Road Passenger Transport Authority, Colombo Municipal Council, private bus operators, commuters, public</t>
  </si>
  <si>
    <t>To raise public awareness on benefits of using public transport, especially low-carbon public transport, and to encourage usage of public transport in the country.</t>
  </si>
  <si>
    <t>Tool, Tool, Photo or video, Tool, Tool, Photo or video</t>
  </si>
  <si>
    <t>10/31/2025</t>
  </si>
  <si>
    <t>Campaign materials and photos shared with CCAC</t>
  </si>
  <si>
    <t xml:space="preserve">Outcome 3. Private sector’s awareness on low carbon public transport raised and their capacity built by end of the project </t>
  </si>
  <si>
    <t>HDV-23-003/3.1</t>
  </si>
  <si>
    <t xml:space="preserve">HDV-23-003/3. Private sector’s awareness on low carbon public transport raised and their capacity built by end of the project </t>
  </si>
  <si>
    <t xml:space="preserve">Private sector’s awareness on low carbon public transport raised and their capacity built by end of the project </t>
  </si>
  <si>
    <t>Designing and delivering training programs for various private sector stakeholders to improve technical capacity and financial/economic understanding of operating electric buses for public transport to help further uptake of electric buses even after the completion of the project. Raising public awareness on benefits of using low carbon public transport through various media, campaigns and events will help create demand for such transport._x000D_
Estimated completion date:</t>
  </si>
  <si>
    <t>Number of non-government entities with a demonstrated improved capacity for SLCP action</t>
  </si>
  <si>
    <t>7 non-government entities with improved capacity</t>
  </si>
  <si>
    <t>HDV-23-003/3.</t>
  </si>
  <si>
    <t>3.1.1-2</t>
  </si>
  <si>
    <t>Expenditure 3.1.1-2 National consultant</t>
  </si>
  <si>
    <t>HDV-23-003/3.1.1-2</t>
  </si>
  <si>
    <t>HDV-23-003/3.1.1-2 National consultant</t>
  </si>
  <si>
    <t>3.1.1-3</t>
  </si>
  <si>
    <t>Expenditure 3.1.1-3 Travel fare</t>
  </si>
  <si>
    <t>HDV-23-003/3.1.1-3</t>
  </si>
  <si>
    <t>HDV-23-003/3.1.1-3 Travel fare</t>
  </si>
  <si>
    <t>3.1.1-4</t>
  </si>
  <si>
    <t>Expenditure 3.1.1-4 DSA for international consultant</t>
  </si>
  <si>
    <t>HDV-23-003/3.1.1-4</t>
  </si>
  <si>
    <t>HDV-23-003/3.1.1-4 DSA for international consultant</t>
  </si>
  <si>
    <t>3.1.1-5</t>
  </si>
  <si>
    <t>Expenditure 3.1.1-5 DSA for national consultant</t>
  </si>
  <si>
    <t>HDV-23-003/3.1.1-5</t>
  </si>
  <si>
    <t>HDV-23-003/3.1.1-5 DSA for national consultant</t>
  </si>
  <si>
    <t>3.1.1-6</t>
  </si>
  <si>
    <t>Expenditure 3.1.1-6 Printing materials, handouts, audio-visual material</t>
  </si>
  <si>
    <t>HDV-23-003/3.1.1-6</t>
  </si>
  <si>
    <t>HDV-23-003/3.1.1-6 Printing materials, handouts, audio-visual material</t>
  </si>
  <si>
    <t>3.1.1-7</t>
  </si>
  <si>
    <t>Training venue and other contractual services</t>
  </si>
  <si>
    <t>Venue, food and others</t>
  </si>
  <si>
    <t>Expenditure 3.1.1-7 Training venue and other contractual services</t>
  </si>
  <si>
    <t>HDV-23-003/3.1.1-7</t>
  </si>
  <si>
    <t>HDV-23-003/3.1.1-7 Training venue and other contractual services</t>
  </si>
  <si>
    <t>3.1.2Training programs designed and delivered to private bus operators and their bus drivers and workshop technicians</t>
  </si>
  <si>
    <t>3.1.2-1</t>
  </si>
  <si>
    <t>3/1/2002</t>
  </si>
  <si>
    <t>Expenditure 3.1.2-1 International consultant</t>
  </si>
  <si>
    <t>Activity 3.1.2Training programs designed and delivered to private bus operators and their bus drivers and workshop technicians</t>
  </si>
  <si>
    <t>HDV-23-003/3.1.2-1</t>
  </si>
  <si>
    <t>HDV-23-003/3.1.2-1 International consultant</t>
  </si>
  <si>
    <t>HDV-23-003/3.1.2Training programs designed and delivered to private bus operators and their bus drivers and workshop technicians</t>
  </si>
  <si>
    <t>3.1.2</t>
  </si>
  <si>
    <t>At least 5 multi-channel mass media, social media and PIS promotional/advertising campaign designed and executed about the benefits of public transport, particularly low-carbon options such as electric buses, rail transport, park-and-ride schemes, bicycling, walking etc. This should include ongoing television/radio advertisements, print/newspaper campaigns running for about a month.</t>
  </si>
  <si>
    <t>11/1/2024</t>
  </si>
  <si>
    <t>4/28/2025</t>
  </si>
  <si>
    <t>Photo or video</t>
  </si>
  <si>
    <t>HDV-23-003/3.1.2</t>
  </si>
  <si>
    <t>3.1.2-2</t>
  </si>
  <si>
    <t>Expenditure 3.1.2-2 National consultant</t>
  </si>
  <si>
    <t>HDV-23-003/3.1.2-2</t>
  </si>
  <si>
    <t>HDV-23-003/3.1.2-2 National consultant</t>
  </si>
  <si>
    <t>3.1.2-3</t>
  </si>
  <si>
    <t>Expenditure 3.1.2-3 Travel fare</t>
  </si>
  <si>
    <t>HDV-23-003/3.1.2-3</t>
  </si>
  <si>
    <t>HDV-23-003/3.1.2-3 Travel fare</t>
  </si>
  <si>
    <t>3.1.2-4</t>
  </si>
  <si>
    <t>Expenditure 3.1.2-4 DSA for international consultant</t>
  </si>
  <si>
    <t>HDV-23-003/3.1.2-4</t>
  </si>
  <si>
    <t>HDV-23-003/3.1.2-4 DSA for international consultant</t>
  </si>
  <si>
    <t>3.1.2-5</t>
  </si>
  <si>
    <t>Expenditure 3.1.2-5 DSA for national consultant</t>
  </si>
  <si>
    <t>HDV-23-003/3.1.2-5</t>
  </si>
  <si>
    <t>HDV-23-003/3.1.2-5 DSA for national consultant</t>
  </si>
  <si>
    <t>3.1.2-6</t>
  </si>
  <si>
    <t>Expenditure 3.1.2-6 Printing materials, handouts, audio-visual material</t>
  </si>
  <si>
    <t>HDV-23-003/3.1.2-6</t>
  </si>
  <si>
    <t>HDV-23-003/3.1.2-6 Printing materials, handouts, audio-visual material</t>
  </si>
  <si>
    <t>3.1.2-7</t>
  </si>
  <si>
    <t>Expenditure 3.1.2-7 Training venue and other contractual services</t>
  </si>
  <si>
    <t>HDV-23-003/3.1.2-7</t>
  </si>
  <si>
    <t>HDV-23-003/3.1.2-7 Training venue and other contractual services</t>
  </si>
  <si>
    <t>3.2.1Mass media promotional campaigns on benefits of public transport</t>
  </si>
  <si>
    <t>3.2.1-1</t>
  </si>
  <si>
    <t>3/2/2001</t>
  </si>
  <si>
    <t>Expenditure 3.2.1-1 National consultant</t>
  </si>
  <si>
    <t>Activity 3.2.1Mass media promotional campaigns on benefits of public transport</t>
  </si>
  <si>
    <t>HDV-23-003/3.2.1-1</t>
  </si>
  <si>
    <t>HDV-23-003/3.2.1-1 National consultant</t>
  </si>
  <si>
    <t>HDV-23-003/3.2.1Mass media promotional campaigns on benefits of public transport</t>
  </si>
  <si>
    <t>3.2 Increased awareness and sensitization among local residents regarding the benefits of using public transport in general, and low-carbon electric mobility in particular, including safety aspects for women</t>
  </si>
  <si>
    <t>3.2.1</t>
  </si>
  <si>
    <t>At least 20 targeted promotional events (town-level/community-level, at SLTB bus stations, schools or corporate offices) designed, planned and executed on the benefits of using public transport</t>
  </si>
  <si>
    <t>Producing and distributing communications materials</t>
  </si>
  <si>
    <t>5/1/2025</t>
  </si>
  <si>
    <t>Output 3.2 Increased awareness and sensitization among local residents regarding the benefits of using public transport in general, and low-carbon electric mobility in particular, including safety aspects for women</t>
  </si>
  <si>
    <t>HDV-23-003/3.2.1</t>
  </si>
  <si>
    <t>HDV-23-003/3.2 Increased awareness and sensitization among local residents regarding the benefits of using public transport in general, and low-carbon electric mobility in particular, including safety aspects for women</t>
  </si>
  <si>
    <t>3.2</t>
  </si>
  <si>
    <t>Increased awareness and sensitization among local residents regarding the benefits of using public transport in general, and low-carbon electric mobility in particular, including safety aspects for women</t>
  </si>
  <si>
    <t>Technical assistance provided to the government of Sri Lanka to setup and operationalise subsidy scheme to enable procurement and deployment of the first electric buses for public transport in Sri Lanka</t>
  </si>
  <si>
    <t>Number of partnerships, associations, or campaigns launched to drive SLCP action</t>
  </si>
  <si>
    <t>Campaigns</t>
  </si>
  <si>
    <t>To have a capital subsidy scheme for electric buses through which future envisaged funding can be channelled to scale-up and deploy more electric buses for public  transport. This scheme will enable to rollout the first set of electric buses through a capital subsidy scheme.</t>
  </si>
  <si>
    <t>Inventory, Funding proposal, Photo or video</t>
  </si>
  <si>
    <t>Procurement documents reviewed and approved by CCAC</t>
  </si>
  <si>
    <t>HDV-23-003/3.2</t>
  </si>
  <si>
    <t>3.2.1-2</t>
  </si>
  <si>
    <t>Expenditure 3.2.1-2 DSA for national consultant</t>
  </si>
  <si>
    <t>HDV-23-003/3.2.1-2</t>
  </si>
  <si>
    <t>HDV-23-003/3.2.1-2 DSA for national consultant</t>
  </si>
  <si>
    <t>3.2.1-3</t>
  </si>
  <si>
    <t>Audio visual material, posters, handouts</t>
  </si>
  <si>
    <t>Campaign/event materials</t>
  </si>
  <si>
    <t>Expenditure 3.2.1-3 Audio visual material, posters, handouts</t>
  </si>
  <si>
    <t>HDV-23-003/3.2.1-3</t>
  </si>
  <si>
    <t>HDV-23-003/3.2.1-3 Audio visual material, posters, handouts</t>
  </si>
  <si>
    <t>3.2.1-4</t>
  </si>
  <si>
    <t>Expenditure 3.2.1-4 Training venue and other contractual services</t>
  </si>
  <si>
    <t>HDV-23-003/3.2.1-4</t>
  </si>
  <si>
    <t>HDV-23-003/3.2.1-4 Training venue and other contractual services</t>
  </si>
  <si>
    <t>3.2.2Targeted promotional events on benefits of public transport</t>
  </si>
  <si>
    <t>3.2.2-1</t>
  </si>
  <si>
    <t>3/2/2002</t>
  </si>
  <si>
    <t>Expenditure 3.2.2-1 National consultant</t>
  </si>
  <si>
    <t>Activity 3.2.2Targeted promotional events on benefits of public transport</t>
  </si>
  <si>
    <t>HDV-23-003/3.2.2-1</t>
  </si>
  <si>
    <t>HDV-23-003/3.2.2-1 National consultant</t>
  </si>
  <si>
    <t>HDV-23-003/3.2.2Targeted promotional events on benefits of public transport</t>
  </si>
  <si>
    <t>3.2.2</t>
  </si>
  <si>
    <t>At least 10 targeted campaigns planned and executed on safety and comfort features on public transport buses, such as women's safety due to installation of CCTV cameras and road/driver safety features on electric buses</t>
  </si>
  <si>
    <t>Organising, holding, or participating in a meeting or event</t>
  </si>
  <si>
    <t>HDV-23-003/3.2.2</t>
  </si>
  <si>
    <t>3.2.2-2</t>
  </si>
  <si>
    <t>Expenditure 3.2.2-2 DSA for national consultant</t>
  </si>
  <si>
    <t>HDV-23-003/3.2.2-2</t>
  </si>
  <si>
    <t>HDV-23-003/3.2.2-2 DSA for national consultant</t>
  </si>
  <si>
    <t>3.2.2-3</t>
  </si>
  <si>
    <t>Expenditure 3.2.2-3 Audio visual material, posters, handouts</t>
  </si>
  <si>
    <t>HDV-23-003/3.2.2-3</t>
  </si>
  <si>
    <t>HDV-23-003/3.2.2-3 Audio visual material, posters, handouts</t>
  </si>
  <si>
    <t>3.2.2-4</t>
  </si>
  <si>
    <t>Expenditure 3.2.2-4 Training venue and other contractual services</t>
  </si>
  <si>
    <t>HDV-23-003/3.2.2-4</t>
  </si>
  <si>
    <t>HDV-23-003/3.2.2-4 Training venue and other contractual services</t>
  </si>
  <si>
    <t>3.2.3Targeted campaigns on safety/accessibility features of low-carbon transport options</t>
  </si>
  <si>
    <t>3.2.3-1</t>
  </si>
  <si>
    <t>3/2/2003</t>
  </si>
  <si>
    <t>Expenditure 3.2.3-1 National consultant</t>
  </si>
  <si>
    <t>Activity 3.2.3Targeted campaigns on safety/accessibility features of low-carbon transport options</t>
  </si>
  <si>
    <t>HDV-23-003/3.2.3-1</t>
  </si>
  <si>
    <t>HDV-23-003/3.2.3-1 National consultant</t>
  </si>
  <si>
    <t>HDV-23-003/3.2.3Targeted campaigns on safety/accessibility features of low-carbon transport options</t>
  </si>
  <si>
    <t>3.2.3</t>
  </si>
  <si>
    <t>Enhanced capital subsidy scheme (including the procedure for application, evaluation, verification and disbursement of capital subsidies) is instituted under a government programme, offering subsidies up to an indicative level of 30% of capital costs of an electric bus based on current estimates of capital costs.</t>
  </si>
  <si>
    <t>2/1/2025</t>
  </si>
  <si>
    <t>5/31/2025</t>
  </si>
  <si>
    <t>Tool</t>
  </si>
  <si>
    <t>HDV-23-003/3.2.3</t>
  </si>
  <si>
    <t>3.2.3-2</t>
  </si>
  <si>
    <t>Expenditure 3.2.3-2 DSA for national consultant</t>
  </si>
  <si>
    <t>HDV-23-003/3.2.3-2</t>
  </si>
  <si>
    <t>HDV-23-003/3.2.3-2 DSA for national consultant</t>
  </si>
  <si>
    <t>3.2.3-3</t>
  </si>
  <si>
    <t>Expenditure 3.2.3-3 Audio visual material, posters, handouts</t>
  </si>
  <si>
    <t>HDV-23-003/3.2.3-3</t>
  </si>
  <si>
    <t>HDV-23-003/3.2.3-3 Audio visual material, posters, handouts</t>
  </si>
  <si>
    <t>3.2.3-4</t>
  </si>
  <si>
    <t>Expenditure 3.2.3-4 Training venue and other contractual services</t>
  </si>
  <si>
    <t>HDV-23-003/3.2.3-4</t>
  </si>
  <si>
    <t>HDV-23-003/3.2.3-4 Training venue and other contractual services</t>
  </si>
  <si>
    <t>4.1.1Technical assistance to setup a mechanism for channelling of enhanced grants as capital subsidy scheme</t>
  </si>
  <si>
    <t>4.1.1-1</t>
  </si>
  <si>
    <t>4/1/2001</t>
  </si>
  <si>
    <t>Expenditure 4.1.1-1 National consultant</t>
  </si>
  <si>
    <t>Activity 4.1.1Technical assistance to setup a mechanism for channelling of enhanced grants as capital subsidy scheme</t>
  </si>
  <si>
    <t>HDV-23-003/4.1.1-1</t>
  </si>
  <si>
    <t>HDV-23-003/4.1.1-1 National consultant</t>
  </si>
  <si>
    <t>HDV-23-003/4.1.1Technical assistance to setup a mechanism for channelling of enhanced grants as capital subsidy scheme</t>
  </si>
  <si>
    <t>4.1 5 small/medium 9-metre buses deployed through public private partnerships in Colombo Municipal area after selection of vendor/OEM through a competitive tender process as per UN procurement rules</t>
  </si>
  <si>
    <t>4.1.1</t>
  </si>
  <si>
    <t>Five electric buses on public transport routes within Colombo city are procured and deployed with support from capital subsidy instituted in the previous activity.</t>
  </si>
  <si>
    <t>Inventory</t>
  </si>
  <si>
    <t>Output 4.1 5 small/medium 9-metre buses deployed through public private partnerships in Colombo Municipal area after selection of vendor/OEM through a competitive tender process as per UN procurement rules</t>
  </si>
  <si>
    <t>HDV-23-003/4.1.1</t>
  </si>
  <si>
    <t>HDV-23-003/4.1 5 small/medium 9-metre buses deployed through public private partnerships in Colombo Municipal area after selection of vendor/OEM through a competitive tender process as per UN procurement rules</t>
  </si>
  <si>
    <t>4.1</t>
  </si>
  <si>
    <t>5 small/medium 9-metre buses deployed through public private partnerships in Colombo Municipal area after selection of vendor/OEM through a competitive tender process as per UN procurement rules</t>
  </si>
  <si>
    <t>An informative webinar will be conducted to convey the project's objectives, approach, outcomes achieved and learnings to all relevant participants.</t>
  </si>
  <si>
    <t>4. Private sector bus operators engage in low carbon public transport through financial incentive package for electric buses by end of the project</t>
  </si>
  <si>
    <t>Number of tools, equipment, or technologies installed</t>
  </si>
  <si>
    <t>Electric buses</t>
  </si>
  <si>
    <t>To communicate to wider audiences about such a project being completed in Sri Lanka, which has enabled introduction of electric buses and helped the country transition towards low-carbon transport. This will strengthen the knowledge base on E bus deployment.</t>
  </si>
  <si>
    <t>Meeting report, Participant list with gender breakdown, Photo or video, Meeting report, Participant list with gender breakdown, Photo or video, Meeting report, Participant list with gender breakdown, Photo or video, Meeting report, Participant list with gender breakdown, Photo or video</t>
  </si>
  <si>
    <t>5/15/2026</t>
  </si>
  <si>
    <t>Webinar material reviewed and approved by CCAC; webinar attended by CCAC</t>
  </si>
  <si>
    <t>Outcome 4. Private sector bus operators engage in low carbon public transport through financial incentive package for electric buses by end of the project</t>
  </si>
  <si>
    <t>HDV-23-003/4.1</t>
  </si>
  <si>
    <t>HDV-23-003/4. Private sector bus operators engage in low carbon public transport through financial incentive package for electric buses by end of the project</t>
  </si>
  <si>
    <t>Private sector bus operators engage in low carbon public transport through financial incentive package for electric buses by end of the project</t>
  </si>
  <si>
    <t>Setting up and operationalising an attractive financing mechanism for the actual deployment of 5 electric buses in Colombo city as a pilot, resulting in rapid deployment of more number of electric buses by both public and private sector operators._x000D_
Estimated completion date: EoP</t>
  </si>
  <si>
    <t>Number of SLCP mitigation tools, technologies, or practices adopted</t>
  </si>
  <si>
    <t>5 electric buses deployed in Colombo city</t>
  </si>
  <si>
    <t>HDV-23-003/4.</t>
  </si>
  <si>
    <t>4.1.1-2</t>
  </si>
  <si>
    <t>Expenditure 4.1.1-2 DSA for national consultant</t>
  </si>
  <si>
    <t>HDV-23-003/4.1.1-2</t>
  </si>
  <si>
    <t>HDV-23-003/4.1.1-2 DSA for national consultant</t>
  </si>
  <si>
    <t>4.1.2Five electric buses on public transport routes are procured and deployed with support from enhanced capital subsidy scheme and leased to public/private bus operator</t>
  </si>
  <si>
    <t>4.1.2-1</t>
  </si>
  <si>
    <t>Procurement of Electric Buses</t>
  </si>
  <si>
    <t>4/1/2002</t>
  </si>
  <si>
    <t>Expenditure 4.1.2-1 Procurement of Electric Buses</t>
  </si>
  <si>
    <t>Activity 4.1.2Five electric buses on public transport routes are procured and deployed with support from enhanced capital subsidy scheme and leased to public/private bus operator</t>
  </si>
  <si>
    <t>HDV-23-003/4.1.2-1</t>
  </si>
  <si>
    <t>HDV-23-003/4.1.2-1 Procurement of Electric Buses</t>
  </si>
  <si>
    <t>HDV-23-003/4.1.2Five electric buses on public transport routes are procured and deployed with support from enhanced capital subsidy scheme and leased to public/private bus operator</t>
  </si>
  <si>
    <t>4.1.2</t>
  </si>
  <si>
    <t>Webinar materials will be developed and delivered to all project stakeholders and CCAC</t>
  </si>
  <si>
    <t>Other</t>
  </si>
  <si>
    <t>4/1/2026</t>
  </si>
  <si>
    <t>HDV-23-003/4.1.2</t>
  </si>
  <si>
    <t>5.1.1 A 45- to 60-minute webinar about the project approach and outcomes developed and delivered to CCAC partners and project stakeholders</t>
  </si>
  <si>
    <t>5.1.1-1</t>
  </si>
  <si>
    <t>5/1/2001</t>
  </si>
  <si>
    <t>Expenditure 5.1.1-1 National consultant</t>
  </si>
  <si>
    <t>Activity 5.1.1 A 45- to 60-minute webinar about the project approach and outcomes developed and delivered to CCAC partners and project stakeholders</t>
  </si>
  <si>
    <t>HDV-23-003/5.1.1-1</t>
  </si>
  <si>
    <t>HDV-23-003/5.1.1-1 National consultant</t>
  </si>
  <si>
    <t>HDV-23-003/5.1.1 A 45- to 60-minute webinar about the project approach and outcomes developed and delivered to CCAC partners and project stakeholders</t>
  </si>
  <si>
    <t>5.1 A 45- to 60-minute webinar about the project approach and outcomes delivered to CCAC partners and project stakeholders no later than the project end date</t>
  </si>
  <si>
    <t>5.1.1</t>
  </si>
  <si>
    <t>A case-study will be developed on project objectives, outcomes achieved, learnings and guidance for future scale-up</t>
  </si>
  <si>
    <t>Output 5.1 A 45- to 60-minute webinar about the project approach and outcomes delivered to CCAC partners and project stakeholders no later than the project end date</t>
  </si>
  <si>
    <t>HDV-23-003/5.1.1</t>
  </si>
  <si>
    <t>HDV-23-003/5.1 A 45- to 60-minute webinar about the project approach and outcomes delivered to CCAC partners and project stakeholders no later than the project end date</t>
  </si>
  <si>
    <t>5.1</t>
  </si>
  <si>
    <t>A 45- to 60-minute webinar about the project approach and outcomes delivered to CCAC partners and project stakeholders no later than the project end date</t>
  </si>
  <si>
    <t>A case study on the project  experience will be produced to help guide future scale-up and active involvement of private sector.</t>
  </si>
  <si>
    <t>5. Increased knowledge and awareness about low carbon transport including SLCPs among all stakeholders including general public by end of the project</t>
  </si>
  <si>
    <t>Number of public events, webinars, or side events hosted</t>
  </si>
  <si>
    <t>Number of webinars held</t>
  </si>
  <si>
    <t>To help guide future scale-up and replication of business models for other types of electric vehicles for  transport such as three-wheelers, and potential participation and funding from DFIs and private sector alike.</t>
  </si>
  <si>
    <t>Research or study, Research or study</t>
  </si>
  <si>
    <t>Case study reviewed and approved by CCAC</t>
  </si>
  <si>
    <t>Outcome 5. Increased knowledge and awareness about low carbon transport including SLCPs among all stakeholders including general public by end of the project</t>
  </si>
  <si>
    <t>HDV-23-003/5.1</t>
  </si>
  <si>
    <t>HDV-23-003/5. Increased knowledge and awareness about low carbon transport including SLCPs among all stakeholders including general public by end of the project</t>
  </si>
  <si>
    <t>Increased knowledge and awareness about low carbon transport including SLCPs among all stakeholders including general public by end of the project</t>
  </si>
  <si>
    <t>Setting up tracking, monitoring and reporting systems for appropriate implementation of project's activities and calculating emissions mitigation versus the potential mentioned; in addition creating two external communications products to deliver via webinar or as guidelines regarding the project's outcomes, achievements and learnings, not only to CCAC and project stakeholders but also in other relevant public forums to help scale up such projects in the future._x000D_
Estimated completion date: EoP</t>
  </si>
  <si>
    <t>Number of monitoring, reporting, and verification (MRV) systems developed or updated that include SLCPs</t>
  </si>
  <si>
    <t>2 external communications products created and distributed, 2 monitoring reports/systems created</t>
  </si>
  <si>
    <t>HDV-23-003/5.</t>
  </si>
  <si>
    <t>5.2.1 A 5- to 10-page case study to facilitate scale up of project's activities</t>
  </si>
  <si>
    <t>5.2.1-1</t>
  </si>
  <si>
    <t>5/2/2001</t>
  </si>
  <si>
    <t>Expenditure 5.2.1-1 National consultant</t>
  </si>
  <si>
    <t>Activity 5.2.1 A 5- to 10-page case study to facilitate scale up of project's activities</t>
  </si>
  <si>
    <t>HDV-23-003/5.2.1-1</t>
  </si>
  <si>
    <t>HDV-23-003/5.2.1-1 National consultant</t>
  </si>
  <si>
    <t>HDV-23-003/5.2.1 A 5- to 10-page case study to facilitate scale up of project's activities</t>
  </si>
  <si>
    <t xml:space="preserve">5.2 A 5- to 10-page case study or guidance document to support the replication or scale up of the project activities and/or results for potential public and private sector operators/stakeholders  </t>
  </si>
  <si>
    <t>5.2.1</t>
  </si>
  <si>
    <t>A report tracking GHG emissions reductions will be instituted that will also help Sri Lankan government track its emissions reductions against its NDC targets.</t>
  </si>
  <si>
    <t>Ministry of Environment</t>
  </si>
  <si>
    <t>3/31/2026</t>
  </si>
  <si>
    <t xml:space="preserve">Output 5.2 A 5- to 10-page case study or guidance document to support the replication or scale up of the project activities and/or results for potential public and private sector operators/stakeholders  </t>
  </si>
  <si>
    <t>HDV-23-003/5.2.1</t>
  </si>
  <si>
    <t xml:space="preserve">HDV-23-003/5.2 A 5- to 10-page case study or guidance document to support the replication or scale up of the project activities and/or results for potential public and private sector operators/stakeholders  </t>
  </si>
  <si>
    <t>5.2</t>
  </si>
  <si>
    <t xml:space="preserve">A 5- to 10-page case study or guidance document to support the replication or scale up of the project activities and/or results for potential public and private sector operators/stakeholders  </t>
  </si>
  <si>
    <t>A GHG emission reduction tracking system introduced by the project will produce a report on GHG emissions reduced , after deployment of five electric buses under this project during project period and after, to compare if mitigation potential is achieved for the reporting purposes of the government of Sri Lanka</t>
  </si>
  <si>
    <t>Document</t>
  </si>
  <si>
    <t>To track GHG emission reduction against estimated mitigation potential and help Ministry of Environment develop tracking system/document for reductions against the country's NDC targets.</t>
  </si>
  <si>
    <t>Tool, Tool, Inventory, Research or study</t>
  </si>
  <si>
    <t>5/31/2026</t>
  </si>
  <si>
    <t>Mitigation report reviewed and approved by CCAC</t>
  </si>
  <si>
    <t>HDV-23-003/5.2</t>
  </si>
  <si>
    <t>5.3.1 A report/system tracking actual emission reduction from deployment of 5 e-buses against mitigation potential</t>
  </si>
  <si>
    <t>5.3.1-1</t>
  </si>
  <si>
    <t>5/3/2001</t>
  </si>
  <si>
    <t>Expenditure 5.3.1-1 National consultant</t>
  </si>
  <si>
    <t>Activity 5.3.1 A report/system tracking actual emission reduction from deployment of 5 e-buses against mitigation potential</t>
  </si>
  <si>
    <t>HDV-23-003/5.3.1-1</t>
  </si>
  <si>
    <t>HDV-23-003/5.3.1-1 National consultant</t>
  </si>
  <si>
    <t>HDV-23-003/5.3.1 A report/system tracking actual emission reduction from deployment of 5 e-buses against mitigation potential</t>
  </si>
  <si>
    <t>5.3 A report tracking mitigation potential and actual emission reduction during and immediately after project period by the deployment of 5 electric buses, for Ministry of Transport and Highways /Ministry of Environment for NDC reporting</t>
  </si>
  <si>
    <t>5.3.1</t>
  </si>
  <si>
    <t>A monitoring, reporting and verification system is setup to track progress of project' activities and outcomes achieved are in line with its objectives</t>
  </si>
  <si>
    <t>4/1/2024</t>
  </si>
  <si>
    <t>Output 5.3 A report tracking mitigation potential and actual emission reduction during and immediately after project period by the deployment of 5 electric buses, for Ministry of Transport and Highways /Ministry of Environment for NDC reporting</t>
  </si>
  <si>
    <t>HDV-23-003/5.3.1</t>
  </si>
  <si>
    <t>HDV-23-003/5.3 A report tracking mitigation potential and actual emission reduction during and immediately after project period by the deployment of 5 electric buses, for Ministry of Transport and Highways /Ministry of Environment for NDC reporting</t>
  </si>
  <si>
    <t>5.3</t>
  </si>
  <si>
    <t>A report tracking mitigation potential and actual emission reduction during and immediately after project period by the deployment of 5 electric buses, for Ministry of Transport and Highways /Ministry of Environment for NDC reporting</t>
  </si>
  <si>
    <t>A project monitoring, reporting and verification system will be developed to track project progress against objectives and update the Project Board on the same during board meetings.</t>
  </si>
  <si>
    <t>Number of SLCP assessments, emissions inventories, and other emissions datasets produced</t>
  </si>
  <si>
    <t>Report</t>
  </si>
  <si>
    <t>To help track implementation of project's activities against estimated timelines, budgets, outputs delivered and outcomes achieved for successful completion of the project.</t>
  </si>
  <si>
    <t>Tool, Tool, Research or study</t>
  </si>
  <si>
    <t>Monitoring report reviewed and approved by CCAC</t>
  </si>
  <si>
    <t>HDV-23-003/5.3</t>
  </si>
  <si>
    <t>5.4.1 An MRV system setup and managed by PMU to track project progress and report to the Project Board and CCAC</t>
  </si>
  <si>
    <t>5.4.1-1</t>
  </si>
  <si>
    <t>5/4/2001</t>
  </si>
  <si>
    <t>Expenditure 5.4.1-1 National consultant</t>
  </si>
  <si>
    <t>Activity 5.4.1 An MRV system setup and managed by PMU to track project progress and report to the Project Board and CCAC</t>
  </si>
  <si>
    <t>HDV-23-003/5.4.1-1</t>
  </si>
  <si>
    <t>HDV-23-003/5.4.1-1 National consultant</t>
  </si>
  <si>
    <t>HDV-23-003/5.4.1 An MRV system setup and managed by PMU to track project progress and report to the Project Board and CCAC</t>
  </si>
  <si>
    <t xml:space="preserve">5.4 An MRV system tracking project implementation activities and outputs for Project Board </t>
  </si>
  <si>
    <t>5.4.1</t>
  </si>
  <si>
    <t xml:space="preserve">Output 5.4 An MRV system tracking project implementation activities and outputs for Project Board </t>
  </si>
  <si>
    <t>HDV-23-003/5.4.1</t>
  </si>
  <si>
    <t xml:space="preserve">HDV-23-003/5.4 An MRV system tracking project implementation activities and outputs for Project Board </t>
  </si>
  <si>
    <t>5.4</t>
  </si>
  <si>
    <t xml:space="preserve">An MRV system tracking project implementation activities and outputs for Project Board </t>
  </si>
  <si>
    <t>HDV-23-003/5.4</t>
  </si>
  <si>
    <t>1.6.1 Project Support</t>
  </si>
  <si>
    <t>UN-PSC</t>
  </si>
  <si>
    <t>1.6.1-3</t>
  </si>
  <si>
    <t>GMS and UN Coordinator Levy</t>
  </si>
  <si>
    <t>Levies</t>
  </si>
  <si>
    <t>1/6/2001</t>
  </si>
  <si>
    <t>Expenditure 1.6.1-3 GMS and UN Coordinator Levy</t>
  </si>
  <si>
    <t>Activity 1.6.1 Project Support</t>
  </si>
  <si>
    <t>HDV-23-003/1.6.1-3</t>
  </si>
  <si>
    <t>HDV-23-003/1.6.1-3 GMS and UN Coordinator Levy</t>
  </si>
  <si>
    <t>HDV-23-003/1.6.1 Project Support</t>
  </si>
  <si>
    <t>1.6 Programme Support</t>
  </si>
  <si>
    <t>1.6.1</t>
  </si>
  <si>
    <t>Viability assessment - technical, operational, financial - is completed to identify locations, EV charging technology standards (SAE Combined Charging System (CCS), CHAdeMO, Type 2 charging, Tesla Superchargers etc.) and suitable entities to own and operate these charging stations, together with necessary regulatory feasibility is completed and approved. (Typically bus charging units are sold together with the electric buses by Original Equipment Manufacturers (OEMs). However, for future scale-up, deploying solar powered charging stations are envisaged, and thus this activity becomes essential.)</t>
  </si>
  <si>
    <t>Output 1.6 Programme Support</t>
  </si>
  <si>
    <t>HDV-23-003/1.6.1</t>
  </si>
  <si>
    <t>HDV-23-003/1.6 Programme Support</t>
  </si>
  <si>
    <t>1.6</t>
  </si>
  <si>
    <t>Programme Support</t>
  </si>
  <si>
    <t>Viability assessments on operability of electric buses on various aspects is conducted; analytical report on improved safety, security and accessibility aspects of electric buses to make it more accommodative for women, children and physically challenged persons is also conducted</t>
  </si>
  <si>
    <t>Ministry of Transport and Highways, Ministry of Power and Energy, National Transport Commission, Sri Lanka Transport Board, Western Province Road Passenger Transport Authority, Colombo Municipal Council, Public Utilities Commission of Sri Lanka, Ceylon Electricity Board</t>
  </si>
  <si>
    <t>This will help government stakeholders understand and plan for actual deployment of electric buses as a mode of reliable, safe, comfortable  and viable public transport. It will provide inputs to the development of an enabling environment to introduce E Buses for public transport in Sri Lanka</t>
  </si>
  <si>
    <t>HDV-23-003/1.6</t>
  </si>
  <si>
    <t>NARRATIVE REPORT + DASHBOARD</t>
  </si>
  <si>
    <t>OUTPUTS</t>
  </si>
  <si>
    <t>Expenditure (uncheck all but expenditure)</t>
  </si>
  <si>
    <t>Activities</t>
  </si>
  <si>
    <t>Agreement filter</t>
  </si>
  <si>
    <t>OUTCOMES REPORTING</t>
  </si>
  <si>
    <t>Selected agreement</t>
  </si>
  <si>
    <t>Level</t>
  </si>
  <si>
    <t>(Multiple Items)</t>
  </si>
  <si>
    <t>Agreement number</t>
  </si>
  <si>
    <t>Count of Implementer</t>
  </si>
  <si>
    <t>Component</t>
  </si>
  <si>
    <t>Other beneficiaries</t>
  </si>
  <si>
    <t>Delivery type</t>
  </si>
  <si>
    <t>Expenditure related activity</t>
  </si>
  <si>
    <t>Budget SOURCE OF FUNDING</t>
  </si>
  <si>
    <t>Sum of TOTAL COST</t>
  </si>
  <si>
    <t>Sum of YEAR 1 COST ($US)</t>
  </si>
  <si>
    <t>Sum of YEAR 2 COST ($US)</t>
  </si>
  <si>
    <t>Sum of YEAR 3 COST ($US)</t>
  </si>
  <si>
    <t>24-035</t>
  </si>
  <si>
    <t>1</t>
  </si>
  <si>
    <t>Outcome 1. Policy and regulatory framework for electric public bus transport in Sri Lanka endorsed by the government of Sri Lanka by the end of the project</t>
  </si>
  <si>
    <t>3</t>
  </si>
  <si>
    <t>HDV-23-003/1. Policy and regulatory framework for electric public bus transport in Sri Lanka endorsed by the government of Sri Lanka by the end of the project</t>
  </si>
  <si>
    <t>Activity 1.2.1 A long-term, integrated comprehensive, gender-sensitive and inclusive 'Sustainable Low-Carbon Transport Planning' document prepared for Sri Lanka</t>
  </si>
  <si>
    <t>HDV-23-003/1.2.1 A long-term, integrated comprehensive, gender-sensitive and inclusive 'Sustainable Low-Carbon Transport Planning' document prepared for Sri Lanka</t>
  </si>
  <si>
    <t>(blank)</t>
  </si>
  <si>
    <t>A long-term, integrated comprehensive, gender-sensitive and inclusive 'Sustainable Low-carbon Transport Masterplan' document prepared for Sri Lanka, that includes a multi-modal transport plan for Sri Lanka detailing the role of different modes of transport - rail, public transport buses, private buses, private passenger vehicles, commercial vehicles, bicycles, pedestrian pathways and others based on the principles of low-carbon, sustainable transport. The Masterplan document would serve as a guidance for all future transport sector programs, activities and investments in Sri Lanka, including the low-carbon electric public bus transport deployment activity proposed under this CCAC project.</t>
  </si>
  <si>
    <t>A comprehensive policy on operationalising electric buses for public transport in Sri Lanka developed through necessary assessments will be the first step towards deploying low-carbon transport for use in the country. This includes policy and regulatory framework on defining electric buses, technical and safety features of such buses to be procured, their operation mechanism including charging, end of life use, battery and vehicle disposal etc</t>
  </si>
  <si>
    <t>6</t>
  </si>
  <si>
    <t>Outcome 3. Private sector’s awareness on low carbon public transport raised and their capacity built by end of the project</t>
  </si>
  <si>
    <t>7</t>
  </si>
  <si>
    <t>HDV-23-003/3. Private sector’s awareness on low carbon public transport raised and their capacity built by end of the project</t>
  </si>
  <si>
    <t>0</t>
  </si>
  <si>
    <t>5</t>
  </si>
  <si>
    <t>2</t>
  </si>
  <si>
    <t>4</t>
  </si>
  <si>
    <t>6720</t>
  </si>
  <si>
    <t>9840</t>
  </si>
  <si>
    <t>35</t>
  </si>
  <si>
    <t>HDV-23-003/5.2 A 5- to 10-page case study or guidance document to support the replication or scale up of the project activities and/or results for potential public and private sector operators/stakeholders</t>
  </si>
  <si>
    <t>Output 5.2 A 5- to 10-page case study or guidance document to support the replication or scale up of the project activities and/or results for potential public and private sector operators/stakeholders</t>
  </si>
  <si>
    <t>Training programs, training at least 60 trainees (10% being women), designed and delivered to private bus operators, their bus drivers and workshop technicians on electric bus operational and financial feasibility (vs ICE buses), e-bus driving techniques, safety (including women's safety) and security aspects and maintenance, management of EV batteries/their scientific disposal.</t>
  </si>
  <si>
    <t>Main indicator</t>
  </si>
  <si>
    <t>Unit of measure</t>
  </si>
  <si>
    <t>Instructions for first dropdown</t>
  </si>
  <si>
    <t>1st dropdown list</t>
  </si>
  <si>
    <t>Instructions for 2nd dropdown</t>
  </si>
  <si>
    <t>2nd dropdown list</t>
  </si>
  <si>
    <t>Instructions for open text</t>
  </si>
  <si>
    <t>Amount of external funding (“catalysed funding”) for SLCP actions</t>
  </si>
  <si>
    <t>Amount in USD:</t>
  </si>
  <si>
    <t>Type of funding:</t>
  </si>
  <si>
    <t>Grant, Loan, Private equity</t>
  </si>
  <si>
    <t>n/a</t>
  </si>
  <si>
    <t>List the funding organisations:</t>
  </si>
  <si>
    <t>Number of action plans, roadmaps, strategies, or other future plans with SLCP targets or mitigation measures formally adopted, endorsed, and/or implemented</t>
  </si>
  <si>
    <t>Number of plans:</t>
  </si>
  <si>
    <t>Type of plan:</t>
  </si>
  <si>
    <t>Policy, Action plan, National budget, Long-term strategy, Recovery plan or stimulus package, Development plan</t>
  </si>
  <si>
    <t>Status:</t>
  </si>
  <si>
    <t>Adopted, Implemented</t>
  </si>
  <si>
    <t>List the SLCP-relevant details included in the plan, including the sectors, pollutants, mitigation actions or targets mentioned:</t>
  </si>
  <si>
    <t>Black carbon</t>
  </si>
  <si>
    <t>Number of articles published in scientific journals as the result of CCAC support</t>
  </si>
  <si>
    <t>Number of published articles:</t>
  </si>
  <si>
    <t>Name of journal and link to the article:</t>
  </si>
  <si>
    <t>Amount of co-funding secured to support SLCP projects</t>
  </si>
  <si>
    <t xml:space="preserve">Amount in USD: </t>
  </si>
  <si>
    <t>Type:</t>
  </si>
  <si>
    <t xml:space="preserve">Name of funding source(s): </t>
  </si>
  <si>
    <t>Grant</t>
  </si>
  <si>
    <t>Co-funding</t>
  </si>
  <si>
    <t>Output first list</t>
  </si>
  <si>
    <t>OFFSET('Indicator validation'!$AC$3,MATCH('4. Outputs'!$C$12,'Indicator validation'!$AB$4:$AB$59,0),0,COUNTIF('Indicator validation'!$AB$4:$AB$59,'4. Outputs'!$C$12),1)</t>
  </si>
  <si>
    <t>HFCs</t>
  </si>
  <si>
    <t>Number of commitments to reduce SLCPs through international or regional agreements</t>
  </si>
  <si>
    <t>Number of entities making commitment (enter total):</t>
  </si>
  <si>
    <t>Type of commitment:</t>
  </si>
  <si>
    <t>Bilateral agreement, Legally-binding decision or treaty, Memorandum of Understanding (MoU), Voluntary international framework, Multilateral agreement</t>
  </si>
  <si>
    <t>Type of entity:</t>
  </si>
  <si>
    <t>National governments, Businesses, Subnational governments, NGO or IGO</t>
  </si>
  <si>
    <t>List the SLCP-relevant details included in the commitment or agreement, including the sectors, pollutants, mitigation actions or targets mentioned:</t>
  </si>
  <si>
    <t>Number of decision makers participating in outreach events</t>
  </si>
  <si>
    <t>Number of attendees:</t>
  </si>
  <si>
    <t>Type of decision maker:</t>
  </si>
  <si>
    <t>List the attendees:</t>
  </si>
  <si>
    <t>Loan</t>
  </si>
  <si>
    <t>Adopted</t>
  </si>
  <si>
    <t>In-kind contribution</t>
  </si>
  <si>
    <t>Output second list</t>
  </si>
  <si>
    <t>OFFSET('Indicator validation'!$AF$3,MATCH('4. Outputs'!$C$12,'Indicator validation'!$AE$4:$AE$59,0),0,COUNTIF('Indicator validation'!$AE$4:$AE$59,'4. Outputs'!$C$12),1)</t>
  </si>
  <si>
    <t xml:space="preserve"> </t>
  </si>
  <si>
    <t>Methane</t>
  </si>
  <si>
    <t>Number of entities:</t>
  </si>
  <si>
    <t>Regional entity, National government, Sub-national government</t>
  </si>
  <si>
    <t>List the government entities by name:</t>
  </si>
  <si>
    <t>Number of initiatives:</t>
  </si>
  <si>
    <t>Type of action:</t>
  </si>
  <si>
    <t>Scale:</t>
  </si>
  <si>
    <t>Mitigation actions, targets:</t>
  </si>
  <si>
    <t>Private equity</t>
  </si>
  <si>
    <t>Implemented</t>
  </si>
  <si>
    <t>Head of State</t>
  </si>
  <si>
    <t>National</t>
  </si>
  <si>
    <t>Tropospheric ozone</t>
  </si>
  <si>
    <t>Number of instruments:</t>
  </si>
  <si>
    <t>Law, Regulation, By-law, Standard</t>
  </si>
  <si>
    <t>List the SLCP-relevant details included in the regulation, including the sectors, pollutants, mitigation actions or targets mentioned:</t>
  </si>
  <si>
    <t>Amount:</t>
  </si>
  <si>
    <t>SLCP mitigation actions and/or targets included:</t>
  </si>
  <si>
    <t>Action plan</t>
  </si>
  <si>
    <t>Leader of organisation</t>
  </si>
  <si>
    <t>Sub-national</t>
  </si>
  <si>
    <t>Outcome first list</t>
  </si>
  <si>
    <t>OFFSET('Indicator validation'!$W$3,MATCH('5. Outcomes'!$C$11,'Indicator validation'!$V$4:$V$59,0),0,COUNTIF('Indicator validation'!$V$4:$V$59,'5. Outcomes'!$C$11),1)</t>
  </si>
  <si>
    <t>All SLCPs</t>
  </si>
  <si>
    <t>Number of mentions of SLCPs or the CCAC by a Minister or equivalent</t>
  </si>
  <si>
    <t>Number of mentions:</t>
  </si>
  <si>
    <t xml:space="preserve">Provide the name of the Minister, date of mention, and link to more details where possible: </t>
  </si>
  <si>
    <t>Number of events hosted:</t>
  </si>
  <si>
    <t>Size of event:</t>
  </si>
  <si>
    <t>Link to the event details:</t>
  </si>
  <si>
    <t>Development plan</t>
  </si>
  <si>
    <t>Businesses</t>
  </si>
  <si>
    <t>Mayor</t>
  </si>
  <si>
    <t>Regional/International</t>
  </si>
  <si>
    <t>Outcome second list</t>
  </si>
  <si>
    <t>OFFSET('Indicator validation'!$Z$3,MATCH('5. Outcomes'!$C$11,'Indicator validation'!$Y$4:$Y$59,0),0,COUNTIF('Indicator validation'!$Y$4:$Y$59,'5. Outcomes'!$C$11),1)</t>
  </si>
  <si>
    <t>Number of NDCs that include SLCPs</t>
  </si>
  <si>
    <t>Number of NDCs:</t>
  </si>
  <si>
    <t>CCAC involvement:</t>
  </si>
  <si>
    <t>CCAC-funded, CCAC partner, Non-partner</t>
  </si>
  <si>
    <t>List the SLCP-relevant details included in the NDC, including the sectors, pollutants, mitigation actions or targets mentioned:</t>
  </si>
  <si>
    <t>Briefly describe what was produced and how this information will be used by the beneficiary:</t>
  </si>
  <si>
    <t>Long-term strategy</t>
  </si>
  <si>
    <t>National governments</t>
  </si>
  <si>
    <t>Minister or equivalent</t>
  </si>
  <si>
    <t>Number of news outlets that have covered CCAC-funded activities</t>
  </si>
  <si>
    <t>Number of articles:</t>
  </si>
  <si>
    <t>Reach:</t>
  </si>
  <si>
    <t xml:space="preserve">Regional, National, Local </t>
  </si>
  <si>
    <t>Name of media outlets and links to overage:</t>
  </si>
  <si>
    <t>Number of resources produced:</t>
  </si>
  <si>
    <t xml:space="preserve">Type of resource: </t>
  </si>
  <si>
    <t>Briefly descbribe how the resource is being used by the intended audience:</t>
  </si>
  <si>
    <t>National budget</t>
  </si>
  <si>
    <t>NGO or IGO</t>
  </si>
  <si>
    <t>Binding</t>
  </si>
  <si>
    <t>Number of government entities:</t>
  </si>
  <si>
    <t>NGO, IGO, Company, Independent/self-employed</t>
  </si>
  <si>
    <t>Quantity:</t>
  </si>
  <si>
    <t>List the SLCP-relevant details covered, including the sectors and  pollutants:</t>
  </si>
  <si>
    <t>Number of tools, equipment, or technologies installed or tested</t>
  </si>
  <si>
    <t xml:space="preserve">Type of recipient: </t>
  </si>
  <si>
    <t>Briefly descbribe the tool or technology and its intended use:</t>
  </si>
  <si>
    <t>Policy</t>
  </si>
  <si>
    <t>Subnational governments</t>
  </si>
  <si>
    <t>Voluntary</t>
  </si>
  <si>
    <t>Number of changes:</t>
  </si>
  <si>
    <t>Level of change:</t>
  </si>
  <si>
    <t>Individual or household, Entity or institution, Industry</t>
  </si>
  <si>
    <t>Describe the practice or technology:</t>
  </si>
  <si>
    <t>Number of training sessions, workshops delivered</t>
  </si>
  <si>
    <t>Person hours of training (# participants x # of hours of training):</t>
  </si>
  <si>
    <t>Type of training:</t>
  </si>
  <si>
    <t xml:space="preserve">Type of trainees: </t>
  </si>
  <si>
    <t>Number of male and female trainees:</t>
  </si>
  <si>
    <t>Recovery plan or stimulus package</t>
  </si>
  <si>
    <t>By-law</t>
  </si>
  <si>
    <t>Co-funding, In-kind contribution</t>
  </si>
  <si>
    <t>Bilateral agreement</t>
  </si>
  <si>
    <t xml:space="preserve">Head of State, Minister or equivalent, Mayor, Leader of organisation </t>
  </si>
  <si>
    <t>Legally-binding decision or treaty</t>
  </si>
  <si>
    <t>Law</t>
  </si>
  <si>
    <t>Binding, Voluntary</t>
  </si>
  <si>
    <t>Regional/International, National, Sub-national</t>
  </si>
  <si>
    <t>Memorandum of Understanding (MoU)</t>
  </si>
  <si>
    <t>For-profit organisation</t>
  </si>
  <si>
    <t>Policy, Action plan, National budget, Long-term strategy, Recovery plan or stimulus package, Development plan, Law, Regulation, By-law, Standard</t>
  </si>
  <si>
    <t>Multilateral agreement</t>
  </si>
  <si>
    <t>Government</t>
  </si>
  <si>
    <t>Small (&lt;50), Medium (50-100), Large (&gt;100)</t>
  </si>
  <si>
    <t>Voluntary international framework</t>
  </si>
  <si>
    <t>Non-profit organisation</t>
  </si>
  <si>
    <t>Assessment, Benefits calculation, Inventory, Projection</t>
  </si>
  <si>
    <t>National government</t>
  </si>
  <si>
    <t>Self-employed</t>
  </si>
  <si>
    <t>Awareness material, Best practice, Case study or report, Guideline or tool, Knowledge platform, Scientific research, Training material</t>
  </si>
  <si>
    <t>Regional entity</t>
  </si>
  <si>
    <t>Regulation</t>
  </si>
  <si>
    <t>Sub-national government</t>
  </si>
  <si>
    <t>Standard</t>
  </si>
  <si>
    <t>General awarenesss, Policy or planning, Technical skills or practices</t>
  </si>
  <si>
    <t>For-profit organisation, Government, Non-profit organisation, Self-employed</t>
  </si>
  <si>
    <t>Large (&gt;100)</t>
  </si>
  <si>
    <t>Medium (50-100)</t>
  </si>
  <si>
    <t>Small (&lt;50)</t>
  </si>
  <si>
    <t>Assessment</t>
  </si>
  <si>
    <t>Benefits calculation</t>
  </si>
  <si>
    <t>CCAC partner</t>
  </si>
  <si>
    <t>Projection</t>
  </si>
  <si>
    <t>CCAC-funded</t>
  </si>
  <si>
    <t>Awareness material</t>
  </si>
  <si>
    <t>Non-partner</t>
  </si>
  <si>
    <t>Best practice</t>
  </si>
  <si>
    <t>Local</t>
  </si>
  <si>
    <t>Case study or report</t>
  </si>
  <si>
    <t>OFFSET(Indicators!$P$1,MATCH('2. Results'!$D$10,Indicators!$O$2:$O$67,0),0,COUNTIF(Indicators!$O$2:$O$67,'2. Results'!$D$10),1)</t>
  </si>
  <si>
    <t>OFFSET(Indicators!$S$1,MATCH('2. Results'!$D$10,Indicators!$R$2:$R$40,0),0,COUNTIF(Indicators!$R$2:$R$40,'2. Results'!$D$10),1)</t>
  </si>
  <si>
    <t>Guideline or tool</t>
  </si>
  <si>
    <t>Regional</t>
  </si>
  <si>
    <t>Knowledge platform</t>
  </si>
  <si>
    <t>Company</t>
  </si>
  <si>
    <t>Scientific research</t>
  </si>
  <si>
    <t>IGO</t>
  </si>
  <si>
    <t>Training material</t>
  </si>
  <si>
    <t>Independent/self-employed</t>
  </si>
  <si>
    <t>Entity or institution</t>
  </si>
  <si>
    <t>NGO</t>
  </si>
  <si>
    <t>Individual or household</t>
  </si>
  <si>
    <t>Industry</t>
  </si>
  <si>
    <t>General awarenesss</t>
  </si>
  <si>
    <t>Policy or planning</t>
  </si>
  <si>
    <t>Technical skills or practices</t>
  </si>
  <si>
    <t>Project status</t>
  </si>
  <si>
    <t>Activity status</t>
  </si>
  <si>
    <t>Output status</t>
  </si>
  <si>
    <t>Objective status</t>
  </si>
  <si>
    <t>UNEP expenditure</t>
  </si>
  <si>
    <t>Type of expenditure</t>
  </si>
  <si>
    <t>Activity category</t>
  </si>
  <si>
    <t>Means of verification</t>
  </si>
  <si>
    <t>Reporting periods</t>
  </si>
  <si>
    <t>CCAC objective</t>
  </si>
  <si>
    <t>Sectors</t>
  </si>
  <si>
    <t>Regions</t>
  </si>
  <si>
    <t>Pollutants addressed</t>
  </si>
  <si>
    <t>Resource type</t>
  </si>
  <si>
    <t>Regional scope</t>
  </si>
  <si>
    <t>Achieved</t>
  </si>
  <si>
    <t>Consultants</t>
  </si>
  <si>
    <t>Nothing to deliver this period</t>
  </si>
  <si>
    <t>Drive an ambitious agenda</t>
  </si>
  <si>
    <t>Agriculture</t>
  </si>
  <si>
    <t>Africa</t>
  </si>
  <si>
    <t>Awareness materials</t>
  </si>
  <si>
    <t>Global</t>
  </si>
  <si>
    <t>Not yet achieved</t>
  </si>
  <si>
    <t>Operating costs</t>
  </si>
  <si>
    <t>Funding proposal</t>
  </si>
  <si>
    <t>Support national action</t>
  </si>
  <si>
    <t>Assessments</t>
  </si>
  <si>
    <t>Asia and the Pacific</t>
  </si>
  <si>
    <t>Black carbon and co-pollutants</t>
  </si>
  <si>
    <t>Event documents</t>
  </si>
  <si>
    <t xml:space="preserve">Regional  </t>
  </si>
  <si>
    <t>Personnel</t>
  </si>
  <si>
    <t>Support transformative actions</t>
  </si>
  <si>
    <t>Bricks</t>
  </si>
  <si>
    <t>Europe</t>
  </si>
  <si>
    <t>Hydrofluorocarbons (HFCs)</t>
  </si>
  <si>
    <t>Guidelines &amp; tools</t>
  </si>
  <si>
    <t>Complete</t>
  </si>
  <si>
    <t>Travel &amp; workshops</t>
  </si>
  <si>
    <t>Advance policy-relevant research and analysis</t>
  </si>
  <si>
    <t>Cooling</t>
  </si>
  <si>
    <t>Knowledge platforms</t>
  </si>
  <si>
    <t>Project management</t>
  </si>
  <si>
    <t>Health</t>
  </si>
  <si>
    <t>Latin America and the Caribbean</t>
  </si>
  <si>
    <t>Official statements</t>
  </si>
  <si>
    <t>Research, data collection, and/or writing</t>
  </si>
  <si>
    <t>Household energy</t>
  </si>
  <si>
    <t>North America</t>
  </si>
  <si>
    <t>Online training &amp; related materials</t>
  </si>
  <si>
    <t>Policy paper</t>
  </si>
  <si>
    <t>National planning</t>
  </si>
  <si>
    <t>West Asia</t>
  </si>
  <si>
    <t>Policies, plans &amp; regulations</t>
  </si>
  <si>
    <t>Oil &amp; gas</t>
  </si>
  <si>
    <t>Reports, case studies &amp; assessments</t>
  </si>
  <si>
    <t>Publication</t>
  </si>
  <si>
    <t>Vehicles</t>
  </si>
  <si>
    <t>Scientific publications</t>
  </si>
  <si>
    <t>Waste</t>
  </si>
  <si>
    <t>Web article</t>
  </si>
  <si>
    <t>Work plan</t>
  </si>
  <si>
    <t>Enable multiple choice</t>
  </si>
  <si>
    <t>5. Outcome indicators</t>
  </si>
  <si>
    <t>RELEVANT DOCUMENT 1</t>
  </si>
  <si>
    <t>RELEVANT DOCUMENT 2</t>
  </si>
  <si>
    <t>Amount</t>
  </si>
  <si>
    <t>Disaggregation info instructions</t>
  </si>
  <si>
    <t>Disaggregation info (if applicable)</t>
  </si>
  <si>
    <r>
      <t>Disaggregation info instructions</t>
    </r>
    <r>
      <rPr>
        <sz val="9"/>
        <color theme="4" tint="0.39997558519241921"/>
        <rFont val="Roboto"/>
      </rPr>
      <t>2</t>
    </r>
  </si>
  <si>
    <r>
      <t>Disaggregation info (if applicable)</t>
    </r>
    <r>
      <rPr>
        <sz val="9"/>
        <color rgb="FF4270C2"/>
        <rFont val="Roboto"/>
      </rPr>
      <t>2</t>
    </r>
  </si>
  <si>
    <t>Additional info (if applicable)</t>
  </si>
  <si>
    <t>Additional info</t>
  </si>
  <si>
    <t>Title
Document 1</t>
  </si>
  <si>
    <t>Summary
Document 1</t>
  </si>
  <si>
    <t>URL
Document 1</t>
  </si>
  <si>
    <t>Add to CCAC website?
Document 1</t>
  </si>
  <si>
    <t>Type
Document 1</t>
  </si>
  <si>
    <t>Authors
Document 1</t>
  </si>
  <si>
    <t>Sources
Document 1</t>
  </si>
  <si>
    <t>Date published 
(mmmm yyyy) 
Document 1</t>
  </si>
  <si>
    <t>Title
Document 2</t>
  </si>
  <si>
    <t>Summary
Document 2</t>
  </si>
  <si>
    <t>URL
Document 2</t>
  </si>
  <si>
    <t>Add to CCAC website?
Document 2</t>
  </si>
  <si>
    <t>Type
Document 2</t>
  </si>
  <si>
    <t>Authors
Document 2</t>
  </si>
  <si>
    <t>Sources
Document 2</t>
  </si>
  <si>
    <t>Date published 
(mmmm yyyy)
Document 2</t>
  </si>
  <si>
    <t>Contract</t>
  </si>
  <si>
    <t>The first 4 columns in this table list the outcomes, indicators, and targets for this implementer agreement in ascending order by outcome number.
Columns to the right of the outcome list contain instructions on how to report on the performance indicators selected for the outcome.
Information in this table is reported only once for each output and only after the output is marked as "Complete" in the tab "2. Narrative." 
All cells in this table must be completed unless they are marked as "optional".</t>
  </si>
  <si>
    <t>Date: 01/27/2026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</si>
</sst>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8" formatCode="&quot;$&quot;#,##0.00_);[Red]\(&quot;$&quot;#,##0.00\)"/>
    <numFmt numFmtId="44" formatCode="_(&quot;$&quot;* #,##0.00_);_(&quot;$&quot;* \(#,##0.00\);_(&quot;$&quot;* &quot;-&quot;??_);_(@_)"/>
    <numFmt numFmtId="43" formatCode="_(* #,##0.00_);_(* \(#,##0.00\);_(* &quot;-&quot;??_);_(@_)"/>
    <numFmt numFmtId="164" formatCode="mmmm\ yyyy"/>
    <numFmt numFmtId="165" formatCode="&quot;$&quot;#,##0"/>
    <numFmt numFmtId="166" formatCode="0.0%"/>
    <numFmt numFmtId="167" formatCode="dd\-mmm\-yyyy"/>
    <numFmt numFmtId="168" formatCode="[$-409]d\-mmm\-yy;@"/>
    <numFmt numFmtId="169" formatCode="dd\ mmm\ yyyy"/>
    <numFmt numFmtId="170" formatCode="mmm\ d\,\ yy"/>
    <numFmt numFmtId="171" formatCode="mmm\ d\,\ yyyy"/>
    <numFmt numFmtId="172" formatCode="d\ mmm\ yy"/>
    <numFmt numFmtId="173" formatCode="&quot;$&quot;#,##0.00"/>
  </numFmts>
  <fonts count="47"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Roboto"/>
    </font>
    <font>
      <b/>
      <sz val="11"/>
      <color theme="1"/>
      <name val="Roboto"/>
    </font>
    <font>
      <b/>
      <sz val="24"/>
      <color theme="1"/>
      <name val="Roboto"/>
    </font>
    <font>
      <u/>
      <sz val="10"/>
      <color rgb="FF0000FF"/>
      <name val="Roboto"/>
    </font>
    <font>
      <sz val="24"/>
      <color theme="1"/>
      <name val="Roboto"/>
    </font>
    <font>
      <sz val="10"/>
      <color theme="1"/>
      <name val="Roboto"/>
    </font>
    <font>
      <b/>
      <sz val="10"/>
      <color theme="1"/>
      <name val="Roboto"/>
    </font>
    <font>
      <b/>
      <sz val="9"/>
      <color theme="1"/>
      <name val="Roboto"/>
    </font>
    <font>
      <sz val="9"/>
      <color theme="1"/>
      <name val="Roboto"/>
    </font>
    <font>
      <sz val="9"/>
      <color theme="0" tint="-0.499984740745262"/>
      <name val="Roboto"/>
    </font>
    <font>
      <sz val="10"/>
      <name val="Roboto"/>
    </font>
    <font>
      <b/>
      <sz val="12"/>
      <color theme="1"/>
      <name val="Roboto"/>
    </font>
    <font>
      <b/>
      <sz val="10"/>
      <color rgb="FF000000"/>
      <name val="Roboto"/>
    </font>
    <font>
      <i/>
      <sz val="10"/>
      <color rgb="FF000000"/>
      <name val="Roboto"/>
    </font>
    <font>
      <sz val="18"/>
      <color theme="1"/>
      <name val="Roboto"/>
    </font>
    <font>
      <b/>
      <sz val="22"/>
      <color theme="1"/>
      <name val="Roboto"/>
    </font>
    <font>
      <sz val="8"/>
      <name val="Calibri"/>
      <family val="2"/>
      <scheme val="minor"/>
    </font>
    <font>
      <sz val="10"/>
      <color rgb="FF00B050"/>
      <name val="Roboto"/>
    </font>
    <font>
      <b/>
      <sz val="16"/>
      <color theme="0"/>
      <name val="Roboto"/>
    </font>
    <font>
      <sz val="11"/>
      <color theme="0"/>
      <name val="Calibri"/>
      <family val="2"/>
      <scheme val="minor"/>
    </font>
    <font>
      <sz val="11"/>
      <color indexed="8"/>
      <name val="Calibri"/>
      <family val="2"/>
    </font>
    <font>
      <sz val="11"/>
      <color theme="0"/>
      <name val="Calibri"/>
      <family val="2"/>
    </font>
    <font>
      <b/>
      <sz val="18"/>
      <color theme="1"/>
      <name val="Roboto"/>
    </font>
    <font>
      <b/>
      <sz val="9"/>
      <color theme="0"/>
      <name val="Roboto"/>
    </font>
    <font>
      <b/>
      <sz val="9"/>
      <name val="Roboto"/>
    </font>
    <font>
      <b/>
      <sz val="9"/>
      <color theme="0" tint="-0.34998626667073579"/>
      <name val="Roboto"/>
    </font>
    <font>
      <i/>
      <sz val="9"/>
      <color theme="0" tint="-0.499984740745262"/>
      <name val="Roboto"/>
    </font>
    <font>
      <b/>
      <sz val="9"/>
      <color rgb="FF00B050"/>
      <name val="Roboto"/>
    </font>
    <font>
      <sz val="10"/>
      <color theme="1"/>
      <name val="Calibri"/>
      <family val="2"/>
      <scheme val="minor"/>
    </font>
    <font>
      <u/>
      <sz val="8"/>
      <color rgb="FF0000FF"/>
      <name val="Roboto"/>
    </font>
    <font>
      <sz val="9"/>
      <name val="Roboto"/>
    </font>
    <font>
      <sz val="9"/>
      <color rgb="FF4270C2"/>
      <name val="Roboto"/>
    </font>
    <font>
      <u/>
      <sz val="10"/>
      <color rgb="FF3129D1"/>
      <name val="Roboto"/>
    </font>
    <font>
      <u/>
      <sz val="11"/>
      <color theme="10"/>
      <name val="Calibri"/>
      <family val="2"/>
      <scheme val="minor"/>
    </font>
    <font>
      <sz val="9"/>
      <color theme="0"/>
      <name val="Roboto"/>
    </font>
    <font>
      <sz val="9"/>
      <color rgb="FF00B050"/>
      <name val="Roboto"/>
    </font>
    <font>
      <sz val="18"/>
      <color rgb="FFFF0000"/>
      <name val="Roboto"/>
    </font>
    <font>
      <b/>
      <sz val="9"/>
      <color theme="1"/>
      <name val="Wingdings"/>
      <charset val="2"/>
    </font>
    <font>
      <b/>
      <u/>
      <sz val="11"/>
      <color theme="10"/>
      <name val="Calibri"/>
      <family val="2"/>
      <scheme val="minor"/>
    </font>
    <font>
      <sz val="9"/>
      <color theme="4" tint="0.39997558519241921"/>
      <name val="Roboto"/>
    </font>
    <font>
      <sz val="10"/>
      <color rgb="FF000000"/>
      <name val="Roboto"/>
    </font>
    <font>
      <sz val="9"/>
      <color theme="0" tint="-0.14999847407452621"/>
      <name val="Roboto"/>
    </font>
    <font>
      <strike/>
      <sz val="11"/>
      <color rgb="FF000000"/>
      <name val="Segoe UI"/>
    </font>
    <font>
      <sz val="11"/>
      <color rgb="FF000000"/>
      <name val="Calibri"/>
      <family val="2"/>
    </font>
  </fonts>
  <fills count="3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D630E8"/>
        <bgColor indexed="64"/>
      </patternFill>
    </fill>
    <fill>
      <patternFill patternType="solid">
        <fgColor rgb="FFE371EF"/>
        <bgColor indexed="64"/>
      </patternFill>
    </fill>
    <fill>
      <patternFill patternType="solid">
        <fgColor rgb="FFEEB500"/>
        <bgColor indexed="64"/>
      </patternFill>
    </fill>
    <fill>
      <patternFill patternType="solid">
        <fgColor rgb="FFFFCC29"/>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rgb="FF68A042"/>
        <bgColor indexed="64"/>
      </patternFill>
    </fill>
    <fill>
      <patternFill patternType="solid">
        <fgColor theme="4" tint="-0.249977111117893"/>
        <bgColor indexed="64"/>
      </patternFill>
    </fill>
    <fill>
      <patternFill patternType="solid">
        <fgColor rgb="FF4270C2"/>
        <bgColor indexed="64"/>
      </patternFill>
    </fill>
    <fill>
      <patternFill patternType="solid">
        <fgColor rgb="FFFF3737"/>
        <bgColor indexed="64"/>
      </patternFill>
    </fill>
    <fill>
      <patternFill patternType="solid">
        <fgColor rgb="FFFF5757"/>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6565"/>
        <bgColor indexed="64"/>
      </patternFill>
    </fill>
    <fill>
      <patternFill patternType="solid">
        <fgColor rgb="FF00B050"/>
        <bgColor indexed="64"/>
      </patternFill>
    </fill>
    <fill>
      <patternFill patternType="solid">
        <fgColor theme="4" tint="0.39997558519241921"/>
        <bgColor indexed="64"/>
      </patternFill>
    </fill>
    <fill>
      <patternFill patternType="solid">
        <fgColor rgb="FF2B509A"/>
        <bgColor indexed="64"/>
      </patternFill>
    </fill>
    <fill>
      <patternFill patternType="solid">
        <fgColor theme="0" tint="-0.249977111117893"/>
        <bgColor rgb="FFA5A5A5"/>
      </patternFill>
    </fill>
    <fill>
      <patternFill patternType="solid">
        <fgColor rgb="FF84A2D8"/>
        <bgColor indexed="64"/>
      </patternFill>
    </fill>
    <fill>
      <patternFill patternType="solid">
        <fgColor theme="6" tint="0.59999389629810485"/>
        <bgColor indexed="64"/>
      </patternFill>
    </fill>
    <fill>
      <patternFill patternType="solid">
        <fgColor theme="0" tint="-0.14999847407452621"/>
        <bgColor rgb="FFA5A5A5"/>
      </patternFill>
    </fill>
    <fill>
      <patternFill patternType="solid">
        <fgColor theme="6" tint="0.79998168889431442"/>
        <bgColor indexed="64"/>
      </patternFill>
    </fill>
    <fill>
      <patternFill patternType="solid">
        <fgColor theme="1" tint="0.499984740745262"/>
        <bgColor indexed="64"/>
      </patternFill>
    </fill>
    <fill>
      <patternFill patternType="solid">
        <fgColor rgb="FFF2F2F2"/>
        <bgColor rgb="FF000000"/>
      </patternFill>
    </fill>
    <fill>
      <patternFill patternType="solid">
        <fgColor rgb="FFBFBFBF"/>
        <bgColor rgb="FF000000"/>
      </patternFill>
    </fill>
  </fills>
  <borders count="37">
    <border>
      <left/>
      <right/>
      <top/>
      <bottom/>
      <diagonal/>
    </border>
    <border>
      <left style="thin">
        <color theme="4"/>
      </left>
      <right style="thin">
        <color theme="4"/>
      </right>
      <top style="thin">
        <color theme="4"/>
      </top>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right/>
      <top/>
      <bottom style="thin">
        <color theme="0"/>
      </bottom>
      <diagonal/>
    </border>
    <border>
      <left style="medium">
        <color theme="0"/>
      </left>
      <right style="medium">
        <color theme="0"/>
      </right>
      <top style="medium">
        <color theme="0"/>
      </top>
      <bottom style="medium">
        <color theme="0"/>
      </bottom>
      <diagonal/>
    </border>
    <border>
      <left style="thin">
        <color theme="0"/>
      </left>
      <right style="thin">
        <color theme="0"/>
      </right>
      <top/>
      <bottom style="thin">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theme="0"/>
      </left>
      <right style="medium">
        <color theme="0"/>
      </right>
      <top/>
      <bottom style="medium">
        <color theme="0"/>
      </bottom>
      <diagonal/>
    </border>
    <border>
      <left style="medium">
        <color theme="0"/>
      </left>
      <right/>
      <top/>
      <bottom/>
      <diagonal/>
    </border>
    <border>
      <left style="thin">
        <color theme="0"/>
      </left>
      <right/>
      <top style="thin">
        <color theme="0"/>
      </top>
      <bottom style="thin">
        <color theme="0"/>
      </bottom>
      <diagonal/>
    </border>
    <border>
      <left/>
      <right style="thin">
        <color theme="4"/>
      </right>
      <top style="thin">
        <color theme="4"/>
      </top>
      <bottom/>
      <diagonal/>
    </border>
    <border>
      <left style="medium">
        <color theme="0"/>
      </left>
      <right/>
      <top/>
      <bottom style="thin">
        <color theme="0" tint="-0.499984740745262"/>
      </bottom>
      <diagonal/>
    </border>
    <border>
      <left style="medium">
        <color theme="0"/>
      </left>
      <right/>
      <top style="thin">
        <color theme="0" tint="-0.499984740745262"/>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top/>
      <bottom style="thin">
        <color theme="0"/>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7"/>
      </left>
      <right style="thin">
        <color theme="7"/>
      </right>
      <top style="thin">
        <color theme="7"/>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theme="0"/>
      </right>
      <top/>
      <bottom style="thin">
        <color theme="0"/>
      </bottom>
      <diagonal/>
    </border>
    <border>
      <left/>
      <right style="thin">
        <color theme="0"/>
      </right>
      <top style="thin">
        <color theme="0"/>
      </top>
      <bottom style="thin">
        <color theme="0"/>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indexed="64"/>
      </bottom>
      <diagonal/>
    </border>
    <border>
      <left/>
      <right/>
      <top style="medium">
        <color theme="0"/>
      </top>
      <bottom style="medium">
        <color theme="0"/>
      </bottom>
      <diagonal/>
    </border>
    <border>
      <left style="medium">
        <color theme="0"/>
      </left>
      <right style="medium">
        <color theme="0"/>
      </right>
      <top style="medium">
        <color theme="0"/>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44" fontId="2" fillId="0" borderId="0" applyFont="0" applyFill="0" applyBorder="0" applyAlignment="0" applyProtection="0"/>
    <xf numFmtId="43" fontId="2" fillId="0" borderId="0" applyFont="0" applyFill="0" applyBorder="0" applyAlignment="0" applyProtection="0"/>
    <xf numFmtId="0" fontId="36" fillId="0" borderId="0" applyNumberFormat="0" applyFill="0" applyBorder="0" applyAlignment="0" applyProtection="0"/>
    <xf numFmtId="9" fontId="2" fillId="0" borderId="0" applyFont="0" applyFill="0" applyBorder="0" applyAlignment="0" applyProtection="0"/>
  </cellStyleXfs>
  <cellXfs count="440">
    <xf numFmtId="0" fontId="0" fillId="0" borderId="0" xfId="0"/>
    <xf numFmtId="0" fontId="0" fillId="0" borderId="0" xfId="0" applyAlignment="1">
      <alignment wrapText="1"/>
    </xf>
    <xf numFmtId="0" fontId="1" fillId="0" borderId="0" xfId="0" applyFont="1"/>
    <xf numFmtId="17" fontId="0" fillId="0" borderId="0" xfId="0" applyNumberFormat="1"/>
    <xf numFmtId="0" fontId="0" fillId="0" borderId="0" xfId="0" applyAlignment="1">
      <alignment horizontal="left" vertical="top" wrapText="1"/>
    </xf>
    <xf numFmtId="0" fontId="0" fillId="0" borderId="1" xfId="0" applyBorder="1"/>
    <xf numFmtId="0" fontId="0" fillId="0" borderId="0" xfId="0" applyAlignment="1">
      <alignment horizontal="left" wrapText="1"/>
    </xf>
    <xf numFmtId="0" fontId="0" fillId="0" borderId="0" xfId="0" quotePrefix="1" applyAlignment="1">
      <alignment horizontal="left" vertical="top" wrapText="1"/>
    </xf>
    <xf numFmtId="0" fontId="0" fillId="0" borderId="16" xfId="0" applyBorder="1" applyAlignment="1">
      <alignment horizontal="left" vertical="top" wrapText="1"/>
    </xf>
    <xf numFmtId="0" fontId="0" fillId="18" borderId="0" xfId="0" applyFill="1"/>
    <xf numFmtId="0" fontId="3" fillId="0" borderId="0" xfId="0" applyFont="1" applyAlignment="1">
      <alignment horizontal="left" vertical="top" wrapText="1"/>
    </xf>
    <xf numFmtId="3" fontId="4" fillId="0" borderId="0" xfId="0" applyNumberFormat="1" applyFont="1" applyAlignment="1">
      <alignment wrapText="1"/>
    </xf>
    <xf numFmtId="0" fontId="3" fillId="0" borderId="0" xfId="0" applyFont="1"/>
    <xf numFmtId="0" fontId="7"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left" vertical="top"/>
    </xf>
    <xf numFmtId="0" fontId="3" fillId="0" borderId="0" xfId="0" applyFont="1" applyAlignment="1">
      <alignment wrapText="1"/>
    </xf>
    <xf numFmtId="0" fontId="10" fillId="0" borderId="0" xfId="0" applyFont="1" applyAlignment="1">
      <alignment wrapText="1"/>
    </xf>
    <xf numFmtId="37" fontId="11" fillId="0" borderId="0" xfId="0" applyNumberFormat="1" applyFont="1" applyAlignment="1">
      <alignment wrapText="1"/>
    </xf>
    <xf numFmtId="166" fontId="12" fillId="0" borderId="0" xfId="0" applyNumberFormat="1" applyFont="1"/>
    <xf numFmtId="0" fontId="8" fillId="0" borderId="0" xfId="0" applyFont="1" applyAlignment="1" applyProtection="1">
      <alignment vertical="top" wrapText="1"/>
      <protection locked="0"/>
    </xf>
    <xf numFmtId="0" fontId="8" fillId="0" borderId="0" xfId="0" applyFont="1"/>
    <xf numFmtId="0" fontId="8" fillId="0" borderId="0" xfId="0" applyFont="1" applyAlignment="1">
      <alignment wrapText="1"/>
    </xf>
    <xf numFmtId="0" fontId="14" fillId="0" borderId="0" xfId="0" applyFont="1"/>
    <xf numFmtId="0" fontId="8" fillId="0" borderId="0" xfId="0" applyFont="1" applyAlignment="1">
      <alignment vertical="center" wrapText="1"/>
    </xf>
    <xf numFmtId="0" fontId="9" fillId="0" borderId="0" xfId="0" applyFont="1" applyAlignment="1">
      <alignment vertical="top" wrapText="1"/>
    </xf>
    <xf numFmtId="0" fontId="13" fillId="0" borderId="0" xfId="0" applyFont="1" applyAlignment="1" applyProtection="1">
      <alignment vertical="top" wrapText="1"/>
      <protection locked="0"/>
    </xf>
    <xf numFmtId="0" fontId="9" fillId="0" borderId="0" xfId="0" applyFont="1" applyAlignment="1">
      <alignment horizontal="left" vertical="top" wrapText="1" indent="1"/>
    </xf>
    <xf numFmtId="0" fontId="8" fillId="4" borderId="0" xfId="0" applyFont="1" applyFill="1" applyAlignment="1" applyProtection="1">
      <alignment vertical="top" wrapText="1"/>
      <protection locked="0"/>
    </xf>
    <xf numFmtId="0" fontId="8" fillId="0" borderId="0" xfId="0" applyFont="1" applyAlignment="1">
      <alignment vertical="top"/>
    </xf>
    <xf numFmtId="0" fontId="8" fillId="4" borderId="2" xfId="0" applyFont="1" applyFill="1" applyBorder="1" applyAlignment="1">
      <alignment vertical="top" wrapText="1"/>
    </xf>
    <xf numFmtId="0" fontId="13" fillId="4" borderId="18" xfId="0" applyFont="1" applyFill="1" applyBorder="1" applyAlignment="1">
      <alignment vertical="top" wrapText="1"/>
    </xf>
    <xf numFmtId="0" fontId="3" fillId="0" borderId="0" xfId="0" applyFont="1" applyAlignment="1">
      <alignment horizontal="left" wrapText="1"/>
    </xf>
    <xf numFmtId="0" fontId="3" fillId="0" borderId="0" xfId="0" applyFont="1" applyAlignment="1">
      <alignment horizontal="left"/>
    </xf>
    <xf numFmtId="0" fontId="7" fillId="0" borderId="0" xfId="0" applyFont="1" applyAlignment="1">
      <alignment vertical="center"/>
    </xf>
    <xf numFmtId="0" fontId="8" fillId="0" borderId="6" xfId="0" applyFont="1" applyBorder="1" applyAlignment="1">
      <alignment horizontal="left" vertical="top"/>
    </xf>
    <xf numFmtId="0" fontId="8" fillId="0" borderId="6" xfId="0" applyFont="1" applyBorder="1"/>
    <xf numFmtId="0" fontId="8" fillId="19" borderId="0" xfId="0" applyFont="1" applyFill="1"/>
    <xf numFmtId="0" fontId="8" fillId="19" borderId="0" xfId="0" applyFont="1" applyFill="1" applyAlignment="1">
      <alignment horizontal="left" vertical="top"/>
    </xf>
    <xf numFmtId="0" fontId="9" fillId="0" borderId="0" xfId="0" applyFont="1" applyAlignment="1">
      <alignment horizontal="left" wrapText="1"/>
    </xf>
    <xf numFmtId="0" fontId="8" fillId="0" borderId="0" xfId="0" applyFont="1" applyAlignment="1">
      <alignment horizontal="left" wrapText="1"/>
    </xf>
    <xf numFmtId="167" fontId="3" fillId="0" borderId="0" xfId="0" applyNumberFormat="1" applyFont="1" applyAlignment="1">
      <alignment horizontal="left" vertical="top"/>
    </xf>
    <xf numFmtId="167" fontId="6" fillId="0" borderId="0" xfId="0" applyNumberFormat="1" applyFont="1" applyAlignment="1">
      <alignment horizontal="center" vertical="top" wrapText="1"/>
    </xf>
    <xf numFmtId="0" fontId="0" fillId="0" borderId="0" xfId="0" pivotButton="1"/>
    <xf numFmtId="0" fontId="3" fillId="0" borderId="0" xfId="0" applyFont="1" applyAlignment="1">
      <alignment horizontal="center" vertical="top" wrapText="1"/>
    </xf>
    <xf numFmtId="168" fontId="3" fillId="0" borderId="0" xfId="0" applyNumberFormat="1" applyFont="1" applyAlignment="1">
      <alignment horizontal="left" vertical="top" wrapText="1"/>
    </xf>
    <xf numFmtId="168" fontId="7" fillId="0" borderId="0" xfId="0" applyNumberFormat="1" applyFont="1" applyAlignment="1">
      <alignment horizontal="left" vertical="top" wrapText="1"/>
    </xf>
    <xf numFmtId="0" fontId="9" fillId="4" borderId="3" xfId="0" applyFont="1" applyFill="1" applyBorder="1" applyAlignment="1">
      <alignment vertical="top" wrapText="1"/>
    </xf>
    <xf numFmtId="0" fontId="8" fillId="0" borderId="8" xfId="0" applyFont="1" applyBorder="1" applyAlignment="1">
      <alignment horizontal="left" vertical="top"/>
    </xf>
    <xf numFmtId="0" fontId="8" fillId="0" borderId="8" xfId="0" applyFont="1" applyBorder="1"/>
    <xf numFmtId="0" fontId="0" fillId="0" borderId="23" xfId="0" applyBorder="1" applyAlignment="1">
      <alignment horizontal="left" vertical="top" wrapText="1"/>
    </xf>
    <xf numFmtId="0" fontId="0" fillId="0" borderId="0" xfId="0" applyAlignment="1">
      <alignment vertical="top" wrapText="1"/>
    </xf>
    <xf numFmtId="0" fontId="1" fillId="17" borderId="0" xfId="0" applyFont="1" applyFill="1"/>
    <xf numFmtId="0" fontId="1" fillId="21" borderId="0" xfId="0" applyFont="1" applyFill="1"/>
    <xf numFmtId="0" fontId="1" fillId="22" borderId="0" xfId="0" applyFont="1" applyFill="1"/>
    <xf numFmtId="0" fontId="0" fillId="22" borderId="0" xfId="0" applyFill="1" applyAlignment="1">
      <alignment horizontal="left" wrapText="1"/>
    </xf>
    <xf numFmtId="0" fontId="15" fillId="4" borderId="3" xfId="0" applyFont="1" applyFill="1" applyBorder="1" applyAlignment="1">
      <alignment vertical="top" wrapText="1"/>
    </xf>
    <xf numFmtId="0" fontId="4" fillId="0" borderId="0" xfId="0" applyFont="1" applyAlignment="1" applyProtection="1">
      <alignment vertical="top"/>
      <protection hidden="1"/>
    </xf>
    <xf numFmtId="0" fontId="8" fillId="0" borderId="0" xfId="0" applyFont="1" applyAlignment="1" applyProtection="1">
      <alignment vertical="top" wrapText="1"/>
      <protection hidden="1"/>
    </xf>
    <xf numFmtId="0" fontId="20" fillId="19" borderId="0" xfId="0" applyFont="1" applyFill="1" applyAlignment="1">
      <alignment wrapText="1"/>
    </xf>
    <xf numFmtId="0" fontId="8" fillId="0" borderId="3" xfId="0" applyFont="1" applyBorder="1" applyAlignment="1" applyProtection="1">
      <alignment horizontal="center" vertical="center" wrapText="1"/>
      <protection hidden="1"/>
    </xf>
    <xf numFmtId="44" fontId="8" fillId="0" borderId="3" xfId="2" applyNumberFormat="1" applyFont="1" applyBorder="1" applyAlignment="1">
      <alignment vertical="center" wrapText="1"/>
    </xf>
    <xf numFmtId="0" fontId="3" fillId="0" borderId="0" xfId="0" quotePrefix="1" applyFont="1"/>
    <xf numFmtId="0" fontId="9" fillId="4" borderId="3" xfId="0" applyFont="1" applyFill="1" applyBorder="1" applyAlignment="1">
      <alignment horizontal="left" vertical="center" wrapText="1"/>
    </xf>
    <xf numFmtId="0" fontId="24" fillId="0" borderId="0" xfId="0" applyFont="1" applyAlignment="1">
      <alignment wrapText="1"/>
    </xf>
    <xf numFmtId="0" fontId="22" fillId="0" borderId="0" xfId="0" applyFont="1" applyAlignment="1">
      <alignment wrapText="1"/>
    </xf>
    <xf numFmtId="0" fontId="8" fillId="4" borderId="3" xfId="0" applyFont="1" applyFill="1" applyBorder="1" applyAlignment="1" applyProtection="1">
      <alignment horizontal="left" vertical="top" wrapText="1"/>
      <protection hidden="1"/>
    </xf>
    <xf numFmtId="0" fontId="3" fillId="0" borderId="0" xfId="0" applyFont="1" applyAlignment="1">
      <alignment horizontal="left" vertical="top"/>
    </xf>
    <xf numFmtId="0" fontId="6" fillId="0" borderId="0" xfId="0" applyFont="1" applyAlignment="1">
      <alignment horizontal="center" vertical="top" wrapText="1"/>
    </xf>
    <xf numFmtId="0" fontId="25" fillId="0" borderId="0" xfId="0" applyFont="1" applyAlignment="1">
      <alignment horizontal="left"/>
    </xf>
    <xf numFmtId="0" fontId="11" fillId="0" borderId="0" xfId="0" applyFont="1"/>
    <xf numFmtId="0" fontId="11" fillId="0" borderId="8" xfId="0" applyFont="1" applyBorder="1" applyAlignment="1">
      <alignment vertical="center"/>
    </xf>
    <xf numFmtId="0" fontId="11" fillId="0" borderId="9" xfId="0" applyFont="1" applyBorder="1" applyAlignment="1">
      <alignment vertical="center"/>
    </xf>
    <xf numFmtId="0" fontId="11" fillId="0" borderId="6" xfId="0" applyFont="1" applyBorder="1" applyAlignment="1">
      <alignment vertical="center"/>
    </xf>
    <xf numFmtId="0" fontId="11" fillId="0" borderId="0" xfId="0" applyFont="1" applyAlignment="1">
      <alignment vertical="top" wrapText="1"/>
    </xf>
    <xf numFmtId="0" fontId="10" fillId="0" borderId="0" xfId="0" applyFont="1" applyAlignment="1" applyProtection="1">
      <alignment vertical="top"/>
      <protection hidden="1"/>
    </xf>
    <xf numFmtId="0" fontId="10" fillId="0" borderId="0" xfId="0" applyFont="1" applyAlignment="1">
      <alignment horizontal="left" vertical="top" wrapText="1"/>
    </xf>
    <xf numFmtId="0" fontId="10" fillId="0" borderId="0" xfId="0" applyFont="1" applyAlignment="1">
      <alignment vertical="top" wrapText="1"/>
    </xf>
    <xf numFmtId="167" fontId="10" fillId="0" borderId="0" xfId="0" applyNumberFormat="1" applyFont="1" applyAlignment="1">
      <alignment vertical="top" wrapText="1"/>
    </xf>
    <xf numFmtId="0" fontId="11" fillId="0" borderId="0" xfId="0" applyFont="1" applyAlignment="1">
      <alignment horizontal="left" vertical="top"/>
    </xf>
    <xf numFmtId="167" fontId="11" fillId="0" borderId="0" xfId="0" applyNumberFormat="1" applyFont="1" applyAlignment="1">
      <alignment horizontal="left" vertical="top"/>
    </xf>
    <xf numFmtId="0" fontId="27" fillId="3" borderId="24" xfId="0" applyFont="1" applyFill="1" applyBorder="1" applyAlignment="1">
      <alignment horizontal="center" vertical="center" wrapText="1"/>
    </xf>
    <xf numFmtId="37" fontId="27" fillId="3" borderId="24" xfId="0" applyNumberFormat="1" applyFont="1" applyFill="1" applyBorder="1" applyAlignment="1">
      <alignment horizontal="center" vertical="center" wrapText="1"/>
    </xf>
    <xf numFmtId="0" fontId="11" fillId="0" borderId="0" xfId="0" applyFont="1" applyAlignment="1">
      <alignment wrapText="1"/>
    </xf>
    <xf numFmtId="0" fontId="11" fillId="0" borderId="0" xfId="0" applyFont="1" applyAlignment="1">
      <alignment horizontal="left" vertical="top" wrapText="1"/>
    </xf>
    <xf numFmtId="0" fontId="25" fillId="0" borderId="0" xfId="0" applyFont="1" applyAlignment="1">
      <alignment horizontal="left" vertical="center"/>
    </xf>
    <xf numFmtId="0" fontId="4" fillId="0" borderId="0" xfId="0" applyFont="1" applyAlignment="1" applyProtection="1">
      <alignment horizontal="left" vertical="top"/>
      <protection hidden="1"/>
    </xf>
    <xf numFmtId="0" fontId="8" fillId="0" borderId="0" xfId="0" applyFont="1" applyAlignment="1" applyProtection="1">
      <alignment horizontal="left" vertical="top"/>
      <protection hidden="1"/>
    </xf>
    <xf numFmtId="0" fontId="8" fillId="0" borderId="13" xfId="0" applyFont="1" applyBorder="1" applyAlignment="1">
      <alignment horizontal="left" vertical="top"/>
    </xf>
    <xf numFmtId="0" fontId="11" fillId="0" borderId="8" xfId="0" applyFont="1" applyBorder="1" applyAlignment="1">
      <alignment horizontal="left" vertical="top"/>
    </xf>
    <xf numFmtId="0" fontId="11" fillId="0" borderId="6" xfId="0" applyFont="1" applyBorder="1" applyAlignment="1">
      <alignment horizontal="left" vertical="top"/>
    </xf>
    <xf numFmtId="0" fontId="11" fillId="0" borderId="3" xfId="0" applyFont="1" applyBorder="1" applyAlignment="1">
      <alignment horizontal="left" vertical="top"/>
    </xf>
    <xf numFmtId="0" fontId="11" fillId="0" borderId="21" xfId="0" applyFont="1" applyBorder="1" applyAlignment="1">
      <alignment horizontal="left" vertical="top"/>
    </xf>
    <xf numFmtId="0" fontId="8" fillId="0" borderId="6" xfId="0" applyFont="1" applyBorder="1" applyAlignment="1">
      <alignment wrapText="1"/>
    </xf>
    <xf numFmtId="0" fontId="11" fillId="0" borderId="0" xfId="0" applyFont="1" applyAlignment="1">
      <alignment vertical="top"/>
    </xf>
    <xf numFmtId="0" fontId="10" fillId="0" borderId="0" xfId="0" applyFont="1" applyAlignment="1" applyProtection="1">
      <alignment horizontal="left" vertical="top"/>
      <protection hidden="1"/>
    </xf>
    <xf numFmtId="0" fontId="30" fillId="0" borderId="0" xfId="0" applyFont="1" applyAlignment="1">
      <alignment horizontal="left" vertical="top" wrapText="1"/>
    </xf>
    <xf numFmtId="0" fontId="11" fillId="0" borderId="0" xfId="0" applyFont="1" applyAlignment="1" applyProtection="1">
      <alignment horizontal="left" vertical="top"/>
      <protection hidden="1"/>
    </xf>
    <xf numFmtId="0" fontId="11" fillId="0" borderId="24" xfId="0" applyFont="1" applyBorder="1" applyAlignment="1">
      <alignment horizontal="left" vertical="top"/>
    </xf>
    <xf numFmtId="0" fontId="11" fillId="0" borderId="8" xfId="0" applyFont="1" applyBorder="1"/>
    <xf numFmtId="0" fontId="11" fillId="0" borderId="6" xfId="0" applyFont="1" applyBorder="1"/>
    <xf numFmtId="0" fontId="31" fillId="0" borderId="0" xfId="0" applyFont="1" applyAlignment="1">
      <alignment horizontal="left" vertical="top" wrapText="1"/>
    </xf>
    <xf numFmtId="0" fontId="9" fillId="0" borderId="5" xfId="0" applyFont="1" applyBorder="1" applyAlignment="1" applyProtection="1">
      <alignment horizontal="left" vertical="top"/>
      <protection hidden="1"/>
    </xf>
    <xf numFmtId="0" fontId="25" fillId="0" borderId="0" xfId="0" applyFont="1" applyAlignment="1">
      <alignment vertical="center"/>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6" xfId="0" applyFont="1" applyBorder="1" applyAlignment="1">
      <alignment horizontal="left" vertical="top" wrapText="1"/>
    </xf>
    <xf numFmtId="1" fontId="11" fillId="0" borderId="6" xfId="0" applyNumberFormat="1" applyFont="1" applyBorder="1" applyAlignment="1">
      <alignment horizontal="left" vertical="top" wrapText="1"/>
    </xf>
    <xf numFmtId="0" fontId="11" fillId="0" borderId="20" xfId="0" applyFont="1" applyBorder="1"/>
    <xf numFmtId="0" fontId="11" fillId="0" borderId="7" xfId="0" applyFont="1" applyBorder="1"/>
    <xf numFmtId="0" fontId="11" fillId="0" borderId="15" xfId="0" applyFont="1" applyBorder="1"/>
    <xf numFmtId="0" fontId="11" fillId="0" borderId="4" xfId="0" applyFont="1" applyBorder="1"/>
    <xf numFmtId="0" fontId="10" fillId="0" borderId="5" xfId="0" applyFont="1" applyBorder="1" applyAlignment="1" applyProtection="1">
      <alignment horizontal="left" vertical="top"/>
      <protection hidden="1"/>
    </xf>
    <xf numFmtId="0" fontId="17" fillId="0" borderId="0" xfId="0" applyFont="1"/>
    <xf numFmtId="0" fontId="32" fillId="0" borderId="0" xfId="0" applyFont="1" applyAlignment="1">
      <alignment horizontal="center" vertical="center" wrapText="1"/>
    </xf>
    <xf numFmtId="0" fontId="10" fillId="0" borderId="0" xfId="0" applyFont="1" applyAlignment="1" applyProtection="1">
      <alignment vertical="top" wrapText="1"/>
      <protection hidden="1"/>
    </xf>
    <xf numFmtId="0" fontId="11" fillId="0" borderId="0" xfId="0" applyFont="1" applyAlignment="1" applyProtection="1">
      <alignment vertical="top" wrapText="1"/>
      <protection hidden="1"/>
    </xf>
    <xf numFmtId="3" fontId="11" fillId="0" borderId="0" xfId="0" applyNumberFormat="1" applyFont="1" applyAlignment="1" applyProtection="1">
      <alignment horizontal="right" vertical="top" wrapText="1"/>
      <protection hidden="1"/>
    </xf>
    <xf numFmtId="0" fontId="11" fillId="0" borderId="0" xfId="0" applyFont="1" applyAlignment="1" applyProtection="1">
      <alignment horizontal="left" vertical="top" wrapText="1"/>
      <protection hidden="1"/>
    </xf>
    <xf numFmtId="170" fontId="11" fillId="0" borderId="0" xfId="0" applyNumberFormat="1" applyFont="1" applyAlignment="1" applyProtection="1">
      <alignment horizontal="left" vertical="top" wrapText="1"/>
      <protection hidden="1"/>
    </xf>
    <xf numFmtId="167" fontId="11" fillId="0" borderId="0" xfId="0" applyNumberFormat="1" applyFont="1" applyAlignment="1" applyProtection="1">
      <alignment vertical="top" wrapText="1"/>
      <protection hidden="1"/>
    </xf>
    <xf numFmtId="49" fontId="11" fillId="0" borderId="0" xfId="0" applyNumberFormat="1"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6" fillId="0" borderId="0" xfId="0" applyFont="1" applyAlignment="1">
      <alignment horizontal="center" vertical="top"/>
    </xf>
    <xf numFmtId="0" fontId="10" fillId="0" borderId="0" xfId="0" applyFont="1" applyAlignment="1">
      <alignment vertical="top"/>
    </xf>
    <xf numFmtId="171" fontId="7" fillId="0" borderId="0" xfId="0" applyNumberFormat="1" applyFont="1" applyAlignment="1">
      <alignment horizontal="center" vertical="top" wrapText="1"/>
    </xf>
    <xf numFmtId="171" fontId="10" fillId="0" borderId="0" xfId="0" applyNumberFormat="1" applyFont="1" applyAlignment="1">
      <alignment horizontal="center" vertical="top" wrapText="1"/>
    </xf>
    <xf numFmtId="171" fontId="11" fillId="0" borderId="0" xfId="0" applyNumberFormat="1" applyFont="1" applyAlignment="1">
      <alignment horizontal="center" vertical="top"/>
    </xf>
    <xf numFmtId="171" fontId="11" fillId="0" borderId="0" xfId="0" applyNumberFormat="1" applyFont="1" applyAlignment="1" applyProtection="1">
      <alignment horizontal="center" vertical="top" wrapText="1"/>
      <protection hidden="1"/>
    </xf>
    <xf numFmtId="171" fontId="3" fillId="0" borderId="0" xfId="0" applyNumberFormat="1" applyFont="1" applyAlignment="1">
      <alignment horizontal="center" vertical="top" wrapText="1"/>
    </xf>
    <xf numFmtId="0" fontId="9" fillId="0" borderId="0" xfId="0" applyFont="1"/>
    <xf numFmtId="0" fontId="33" fillId="0" borderId="3" xfId="0" applyFont="1" applyBorder="1" applyAlignment="1" applyProtection="1">
      <alignment horizontal="left" vertical="top" wrapText="1"/>
      <protection locked="0"/>
    </xf>
    <xf numFmtId="0" fontId="33" fillId="0" borderId="3" xfId="0" applyFont="1" applyBorder="1" applyAlignment="1" applyProtection="1">
      <alignment horizontal="center" vertical="top" wrapText="1"/>
      <protection locked="0"/>
    </xf>
    <xf numFmtId="0" fontId="11" fillId="0" borderId="0" xfId="0" applyFont="1" applyAlignment="1" applyProtection="1">
      <alignment vertical="top"/>
      <protection hidden="1"/>
    </xf>
    <xf numFmtId="0" fontId="27" fillId="12" borderId="24" xfId="0" applyFont="1" applyFill="1" applyBorder="1" applyAlignment="1">
      <alignment horizontal="center" vertical="center" wrapText="1"/>
    </xf>
    <xf numFmtId="0" fontId="27" fillId="14" borderId="24" xfId="0" applyFont="1" applyFill="1" applyBorder="1" applyAlignment="1">
      <alignment horizontal="center" vertical="center" wrapText="1"/>
    </xf>
    <xf numFmtId="0" fontId="27" fillId="7" borderId="24" xfId="0" applyFont="1" applyFill="1" applyBorder="1" applyAlignment="1">
      <alignment horizontal="center" vertical="center" wrapText="1"/>
    </xf>
    <xf numFmtId="0" fontId="27" fillId="20" borderId="24" xfId="0" applyFont="1" applyFill="1" applyBorder="1" applyAlignment="1">
      <alignment horizontal="center" vertical="center" wrapText="1"/>
    </xf>
    <xf numFmtId="166" fontId="27" fillId="3" borderId="25" xfId="0" applyNumberFormat="1" applyFont="1" applyFill="1" applyBorder="1" applyAlignment="1">
      <alignment horizontal="center" vertical="center" wrapText="1"/>
    </xf>
    <xf numFmtId="0" fontId="33" fillId="0" borderId="0" xfId="0" applyFont="1"/>
    <xf numFmtId="0" fontId="33" fillId="0" borderId="8"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26" xfId="0" applyFont="1" applyBorder="1" applyAlignment="1">
      <alignment horizontal="center" vertical="center" wrapText="1"/>
    </xf>
    <xf numFmtId="0" fontId="33" fillId="14" borderId="26" xfId="0" applyFont="1" applyFill="1" applyBorder="1" applyAlignment="1">
      <alignment horizontal="center" vertical="center" wrapText="1"/>
    </xf>
    <xf numFmtId="0" fontId="27" fillId="0" borderId="24" xfId="0" applyFont="1" applyBorder="1" applyAlignment="1">
      <alignment horizontal="center" vertical="center" wrapText="1"/>
    </xf>
    <xf numFmtId="0" fontId="33" fillId="0" borderId="6" xfId="0" applyFont="1" applyBorder="1" applyAlignment="1">
      <alignment horizontal="center" vertical="center" wrapText="1"/>
    </xf>
    <xf numFmtId="0" fontId="11" fillId="0" borderId="28" xfId="0" applyFont="1" applyBorder="1"/>
    <xf numFmtId="0" fontId="11" fillId="0" borderId="29" xfId="0" applyFont="1" applyBorder="1"/>
    <xf numFmtId="0" fontId="11" fillId="0" borderId="3" xfId="0" applyFont="1" applyBorder="1" applyAlignment="1" applyProtection="1">
      <alignment vertical="top" wrapText="1"/>
      <protection hidden="1"/>
    </xf>
    <xf numFmtId="0" fontId="11" fillId="0" borderId="3" xfId="0" applyFont="1" applyBorder="1" applyAlignment="1" applyProtection="1">
      <alignment vertical="top"/>
      <protection hidden="1"/>
    </xf>
    <xf numFmtId="49" fontId="11" fillId="0" borderId="3" xfId="0" applyNumberFormat="1"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1" fillId="0" borderId="3" xfId="0" applyFont="1" applyBorder="1" applyAlignment="1">
      <alignment vertical="top"/>
    </xf>
    <xf numFmtId="0" fontId="11" fillId="0" borderId="3" xfId="0" applyFont="1" applyBorder="1" applyAlignment="1">
      <alignment vertical="top" wrapText="1"/>
    </xf>
    <xf numFmtId="0" fontId="8" fillId="0" borderId="3" xfId="0" applyFont="1" applyBorder="1" applyAlignment="1" applyProtection="1">
      <alignment horizontal="left" vertical="top" wrapText="1"/>
      <protection locked="0"/>
    </xf>
    <xf numFmtId="0" fontId="27" fillId="5" borderId="3" xfId="0" applyFont="1" applyFill="1" applyBorder="1" applyAlignment="1">
      <alignment horizontal="center" vertical="center" wrapText="1"/>
    </xf>
    <xf numFmtId="0" fontId="8" fillId="0" borderId="0" xfId="0" applyFont="1" applyAlignment="1" applyProtection="1">
      <alignment vertical="top"/>
      <protection hidden="1"/>
    </xf>
    <xf numFmtId="0" fontId="35" fillId="0" borderId="0" xfId="0" applyFont="1" applyAlignment="1">
      <alignment horizontal="center" vertical="top"/>
    </xf>
    <xf numFmtId="0" fontId="33" fillId="25" borderId="26" xfId="0" applyFont="1" applyFill="1" applyBorder="1" applyAlignment="1">
      <alignment horizontal="center" vertical="center" wrapText="1"/>
    </xf>
    <xf numFmtId="0" fontId="11" fillId="0" borderId="3" xfId="0" applyFont="1" applyBorder="1" applyAlignment="1" applyProtection="1">
      <alignment vertical="top" wrapText="1"/>
      <protection locked="0"/>
    </xf>
    <xf numFmtId="0" fontId="11" fillId="0" borderId="21" xfId="0" applyFont="1" applyBorder="1" applyAlignment="1" applyProtection="1">
      <alignment horizontal="left" vertical="top" wrapText="1"/>
      <protection locked="0"/>
    </xf>
    <xf numFmtId="0" fontId="11" fillId="0" borderId="21" xfId="0" applyFont="1" applyBorder="1" applyAlignment="1" applyProtection="1">
      <alignment vertical="top" wrapText="1"/>
      <protection locked="0"/>
    </xf>
    <xf numFmtId="0" fontId="11" fillId="26" borderId="3" xfId="0" applyFont="1" applyFill="1" applyBorder="1" applyAlignment="1" applyProtection="1">
      <alignment vertical="top" wrapText="1"/>
      <protection hidden="1"/>
    </xf>
    <xf numFmtId="0" fontId="11" fillId="26" borderId="10" xfId="0" applyFont="1" applyFill="1" applyBorder="1" applyAlignment="1" applyProtection="1">
      <alignment vertical="top" wrapText="1"/>
      <protection hidden="1"/>
    </xf>
    <xf numFmtId="0" fontId="11" fillId="26" borderId="27" xfId="0" applyFont="1" applyFill="1" applyBorder="1" applyAlignment="1" applyProtection="1">
      <alignment vertical="top" wrapText="1"/>
      <protection hidden="1"/>
    </xf>
    <xf numFmtId="0" fontId="11" fillId="26" borderId="21" xfId="0" applyFont="1" applyFill="1" applyBorder="1" applyAlignment="1" applyProtection="1">
      <alignment vertical="top" wrapText="1"/>
      <protection hidden="1"/>
    </xf>
    <xf numFmtId="0" fontId="33" fillId="0" borderId="8" xfId="0" applyFont="1" applyBorder="1" applyAlignment="1">
      <alignment vertical="center"/>
    </xf>
    <xf numFmtId="0" fontId="33" fillId="0" borderId="24" xfId="0" applyFont="1" applyBorder="1" applyAlignment="1">
      <alignment horizontal="center" vertical="center" wrapText="1"/>
    </xf>
    <xf numFmtId="0" fontId="33" fillId="25" borderId="24" xfId="0" applyFont="1" applyFill="1" applyBorder="1" applyAlignment="1">
      <alignment horizontal="center" vertical="center" wrapText="1"/>
    </xf>
    <xf numFmtId="0" fontId="33" fillId="14" borderId="24" xfId="0" applyFont="1" applyFill="1" applyBorder="1" applyAlignment="1">
      <alignment horizontal="center" vertical="center" wrapText="1"/>
    </xf>
    <xf numFmtId="0" fontId="27" fillId="24" borderId="3" xfId="0" applyFont="1" applyFill="1" applyBorder="1" applyAlignment="1">
      <alignment horizontal="center" vertical="top" wrapText="1"/>
    </xf>
    <xf numFmtId="0" fontId="33" fillId="0" borderId="6" xfId="0" applyFont="1" applyBorder="1" applyAlignment="1">
      <alignment vertical="center"/>
    </xf>
    <xf numFmtId="0" fontId="27" fillId="27" borderId="24" xfId="0" applyFont="1" applyFill="1" applyBorder="1" applyAlignment="1">
      <alignment horizontal="right" vertical="top" wrapText="1"/>
    </xf>
    <xf numFmtId="0" fontId="11" fillId="3" borderId="3" xfId="0" applyFont="1" applyFill="1" applyBorder="1" applyAlignment="1" applyProtection="1">
      <alignment vertical="top" wrapText="1"/>
      <protection hidden="1"/>
    </xf>
    <xf numFmtId="0" fontId="11" fillId="4" borderId="3" xfId="0" applyFont="1" applyFill="1" applyBorder="1" applyAlignment="1" applyProtection="1">
      <alignment vertical="top" wrapText="1"/>
      <protection hidden="1"/>
    </xf>
    <xf numFmtId="0" fontId="11" fillId="28" borderId="3" xfId="0" applyFont="1" applyFill="1" applyBorder="1" applyAlignment="1" applyProtection="1">
      <alignment vertical="top" wrapText="1"/>
      <protection hidden="1"/>
    </xf>
    <xf numFmtId="3" fontId="11" fillId="28" borderId="3" xfId="0" applyNumberFormat="1" applyFont="1" applyFill="1" applyBorder="1" applyAlignment="1" applyProtection="1">
      <alignment horizontal="right" vertical="top" wrapText="1"/>
      <protection hidden="1"/>
    </xf>
    <xf numFmtId="171" fontId="11" fillId="28" borderId="3" xfId="0" applyNumberFormat="1" applyFont="1" applyFill="1" applyBorder="1" applyAlignment="1" applyProtection="1">
      <alignment horizontal="center" vertical="top" wrapText="1"/>
      <protection hidden="1"/>
    </xf>
    <xf numFmtId="170" fontId="11" fillId="28" borderId="3" xfId="0" applyNumberFormat="1" applyFont="1" applyFill="1" applyBorder="1" applyAlignment="1" applyProtection="1">
      <alignment horizontal="left" vertical="top" wrapText="1"/>
      <protection hidden="1"/>
    </xf>
    <xf numFmtId="0" fontId="13" fillId="4" borderId="17" xfId="0" applyFont="1" applyFill="1" applyBorder="1" applyAlignment="1" applyProtection="1">
      <alignment horizontal="right" vertical="center" wrapText="1"/>
      <protection locked="0"/>
    </xf>
    <xf numFmtId="14" fontId="18" fillId="0" borderId="0" xfId="0" applyNumberFormat="1" applyFont="1" applyAlignment="1">
      <alignment vertical="center"/>
    </xf>
    <xf numFmtId="14" fontId="4" fillId="0" borderId="0" xfId="0" applyNumberFormat="1" applyFont="1" applyAlignment="1" applyProtection="1">
      <alignment vertical="top"/>
      <protection hidden="1"/>
    </xf>
    <xf numFmtId="14" fontId="8" fillId="0" borderId="0" xfId="0" applyNumberFormat="1" applyFont="1" applyAlignment="1" applyProtection="1">
      <alignment vertical="top"/>
      <protection hidden="1"/>
    </xf>
    <xf numFmtId="14" fontId="8" fillId="0" borderId="0" xfId="0" applyNumberFormat="1" applyFont="1" applyAlignment="1">
      <alignment horizontal="left" vertical="top"/>
    </xf>
    <xf numFmtId="14" fontId="8" fillId="0" borderId="0" xfId="0" applyNumberFormat="1" applyFont="1"/>
    <xf numFmtId="172" fontId="8" fillId="4" borderId="3" xfId="0" applyNumberFormat="1" applyFont="1" applyFill="1" applyBorder="1" applyAlignment="1" applyProtection="1">
      <alignment horizontal="left" vertical="top" wrapText="1"/>
      <protection hidden="1"/>
    </xf>
    <xf numFmtId="0" fontId="10" fillId="3" borderId="3" xfId="0" applyFont="1" applyFill="1" applyBorder="1" applyAlignment="1">
      <alignment horizontal="center" vertical="center" wrapText="1"/>
    </xf>
    <xf numFmtId="0" fontId="10" fillId="0" borderId="9" xfId="0" applyFont="1" applyBorder="1" applyAlignment="1">
      <alignment vertical="center"/>
    </xf>
    <xf numFmtId="0" fontId="10" fillId="19" borderId="0" xfId="0" applyFont="1" applyFill="1" applyAlignment="1">
      <alignment horizontal="left" vertical="top"/>
    </xf>
    <xf numFmtId="0" fontId="11" fillId="19" borderId="0" xfId="0" applyFont="1" applyFill="1"/>
    <xf numFmtId="0" fontId="11" fillId="0" borderId="9" xfId="0" applyFont="1" applyBorder="1" applyAlignment="1" applyProtection="1">
      <alignment vertical="center" wrapText="1"/>
      <protection hidden="1"/>
    </xf>
    <xf numFmtId="14" fontId="11" fillId="0" borderId="0" xfId="0" applyNumberFormat="1" applyFont="1" applyAlignment="1">
      <alignment horizontal="left" vertical="top"/>
    </xf>
    <xf numFmtId="0" fontId="10" fillId="3" borderId="3" xfId="0" applyFont="1" applyFill="1" applyBorder="1" applyAlignment="1">
      <alignment horizontal="left" vertical="center" wrapText="1"/>
    </xf>
    <xf numFmtId="14" fontId="10" fillId="3" borderId="3" xfId="0" applyNumberFormat="1" applyFont="1" applyFill="1" applyBorder="1" applyAlignment="1">
      <alignment horizontal="center" vertical="center" wrapText="1"/>
    </xf>
    <xf numFmtId="0" fontId="33" fillId="19" borderId="0" xfId="0" applyFont="1" applyFill="1" applyAlignment="1">
      <alignment wrapText="1"/>
    </xf>
    <xf numFmtId="0" fontId="37" fillId="19" borderId="0" xfId="0" applyFont="1" applyFill="1"/>
    <xf numFmtId="0" fontId="11" fillId="4" borderId="3" xfId="0" applyFont="1" applyFill="1" applyBorder="1" applyAlignment="1" applyProtection="1">
      <alignment horizontal="left" vertical="top" wrapText="1"/>
      <protection hidden="1"/>
    </xf>
    <xf numFmtId="172" fontId="11" fillId="4" borderId="3" xfId="0" applyNumberFormat="1" applyFont="1" applyFill="1" applyBorder="1" applyAlignment="1" applyProtection="1">
      <alignment horizontal="left" vertical="top" wrapText="1"/>
      <protection hidden="1"/>
    </xf>
    <xf numFmtId="0" fontId="11" fillId="0" borderId="3" xfId="0" applyFont="1" applyBorder="1" applyAlignment="1" applyProtection="1">
      <alignment horizontal="center" vertical="center" wrapText="1"/>
      <protection hidden="1"/>
    </xf>
    <xf numFmtId="0" fontId="38" fillId="19" borderId="0" xfId="0" applyFont="1" applyFill="1" applyAlignment="1">
      <alignment wrapText="1"/>
    </xf>
    <xf numFmtId="0" fontId="37" fillId="19" borderId="0" xfId="0" applyFont="1" applyFill="1" applyAlignment="1">
      <alignment wrapText="1"/>
    </xf>
    <xf numFmtId="0" fontId="10" fillId="3" borderId="3" xfId="0" applyFont="1" applyFill="1" applyBorder="1" applyAlignment="1" applyProtection="1">
      <alignment horizontal="center" vertical="top" wrapText="1"/>
      <protection hidden="1"/>
    </xf>
    <xf numFmtId="0" fontId="10" fillId="3" borderId="3" xfId="0" applyFont="1" applyFill="1" applyBorder="1" applyAlignment="1" applyProtection="1">
      <alignment horizontal="center" vertical="center" wrapText="1"/>
      <protection hidden="1"/>
    </xf>
    <xf numFmtId="0" fontId="10" fillId="3" borderId="3" xfId="0" applyFont="1" applyFill="1" applyBorder="1" applyAlignment="1" applyProtection="1">
      <alignment horizontal="right" vertical="center" wrapText="1"/>
      <protection hidden="1"/>
    </xf>
    <xf numFmtId="0" fontId="11" fillId="28" borderId="3" xfId="0" applyFont="1" applyFill="1" applyBorder="1" applyAlignment="1" applyProtection="1">
      <alignment horizontal="left" vertical="top" wrapText="1"/>
      <protection hidden="1"/>
    </xf>
    <xf numFmtId="0" fontId="11" fillId="0" borderId="8" xfId="0" applyFont="1" applyBorder="1" applyAlignment="1" applyProtection="1">
      <alignment vertical="center"/>
      <protection hidden="1"/>
    </xf>
    <xf numFmtId="0" fontId="11" fillId="0" borderId="9" xfId="0" applyFont="1" applyBorder="1" applyAlignment="1" applyProtection="1">
      <alignment vertical="center"/>
      <protection hidden="1"/>
    </xf>
    <xf numFmtId="0" fontId="11" fillId="0" borderId="6" xfId="0" applyFont="1" applyBorder="1" applyAlignment="1" applyProtection="1">
      <alignment vertical="center"/>
      <protection hidden="1"/>
    </xf>
    <xf numFmtId="0" fontId="25" fillId="0" borderId="0" xfId="0" applyFont="1" applyAlignment="1" applyProtection="1">
      <alignment horizontal="left" vertical="center"/>
      <protection hidden="1"/>
    </xf>
    <xf numFmtId="0" fontId="5" fillId="0" borderId="0" xfId="0" applyFont="1" applyAlignment="1" applyProtection="1">
      <alignment horizontal="left" vertical="center" wrapText="1"/>
      <protection hidden="1"/>
    </xf>
    <xf numFmtId="0" fontId="3" fillId="0" borderId="0" xfId="0" applyFont="1" applyAlignment="1" applyProtection="1">
      <alignment wrapText="1"/>
      <protection hidden="1"/>
    </xf>
    <xf numFmtId="0" fontId="3" fillId="0" borderId="0" xfId="0" applyFont="1" applyProtection="1">
      <protection hidden="1"/>
    </xf>
    <xf numFmtId="0" fontId="11" fillId="0" borderId="0" xfId="0" applyFont="1" applyAlignment="1" applyProtection="1">
      <alignment wrapText="1"/>
      <protection hidden="1"/>
    </xf>
    <xf numFmtId="0" fontId="27" fillId="0" borderId="0" xfId="0" applyFont="1" applyProtection="1">
      <protection hidden="1"/>
    </xf>
    <xf numFmtId="165" fontId="11" fillId="3" borderId="3" xfId="0" applyNumberFormat="1" applyFont="1" applyFill="1" applyBorder="1" applyAlignment="1" applyProtection="1">
      <alignment horizontal="right" vertical="top" wrapText="1"/>
      <protection hidden="1"/>
    </xf>
    <xf numFmtId="165" fontId="11" fillId="3" borderId="21" xfId="0" applyNumberFormat="1" applyFont="1" applyFill="1" applyBorder="1" applyAlignment="1" applyProtection="1">
      <alignment horizontal="right" vertical="top" wrapText="1"/>
      <protection hidden="1"/>
    </xf>
    <xf numFmtId="166" fontId="12" fillId="3" borderId="11" xfId="0" applyNumberFormat="1" applyFont="1" applyFill="1" applyBorder="1" applyAlignment="1" applyProtection="1">
      <alignment horizontal="right" vertical="top"/>
      <protection hidden="1"/>
    </xf>
    <xf numFmtId="166" fontId="12" fillId="3" borderId="22" xfId="0" applyNumberFormat="1" applyFont="1" applyFill="1" applyBorder="1" applyAlignment="1" applyProtection="1">
      <alignment horizontal="right" vertical="top"/>
      <protection hidden="1"/>
    </xf>
    <xf numFmtId="0" fontId="26" fillId="10" borderId="21" xfId="0" applyFont="1" applyFill="1" applyBorder="1" applyAlignment="1" applyProtection="1">
      <alignment horizontal="left" vertical="center"/>
      <protection hidden="1"/>
    </xf>
    <xf numFmtId="0" fontId="10" fillId="10" borderId="21" xfId="0" applyFont="1" applyFill="1" applyBorder="1" applyAlignment="1" applyProtection="1">
      <alignment vertical="center"/>
      <protection hidden="1"/>
    </xf>
    <xf numFmtId="0" fontId="10" fillId="10" borderId="21" xfId="0" applyFont="1" applyFill="1" applyBorder="1" applyAlignment="1" applyProtection="1">
      <alignment horizontal="center" vertical="center"/>
      <protection hidden="1"/>
    </xf>
    <xf numFmtId="0" fontId="10" fillId="5" borderId="26" xfId="0" applyFont="1" applyFill="1" applyBorder="1" applyAlignment="1" applyProtection="1">
      <alignment horizontal="center" vertical="center" wrapText="1"/>
      <protection hidden="1"/>
    </xf>
    <xf numFmtId="168" fontId="10" fillId="5" borderId="24" xfId="0" applyNumberFormat="1" applyFont="1" applyFill="1" applyBorder="1" applyAlignment="1" applyProtection="1">
      <alignment horizontal="left" vertical="center" wrapText="1"/>
      <protection hidden="1"/>
    </xf>
    <xf numFmtId="0" fontId="10" fillId="5" borderId="24" xfId="0" applyFont="1" applyFill="1" applyBorder="1" applyAlignment="1" applyProtection="1">
      <alignment horizontal="center" vertical="center" wrapText="1"/>
      <protection hidden="1"/>
    </xf>
    <xf numFmtId="171" fontId="10" fillId="5" borderId="24" xfId="0" applyNumberFormat="1" applyFont="1" applyFill="1" applyBorder="1" applyAlignment="1" applyProtection="1">
      <alignment horizontal="center" vertical="center" wrapText="1"/>
      <protection hidden="1"/>
    </xf>
    <xf numFmtId="167" fontId="10" fillId="5" borderId="24" xfId="0" applyNumberFormat="1" applyFont="1" applyFill="1" applyBorder="1" applyAlignment="1" applyProtection="1">
      <alignment horizontal="center" vertical="center" wrapText="1"/>
      <protection hidden="1"/>
    </xf>
    <xf numFmtId="0" fontId="10" fillId="5" borderId="24" xfId="0" applyFont="1" applyFill="1" applyBorder="1" applyAlignment="1">
      <alignment horizontal="center" vertical="center"/>
    </xf>
    <xf numFmtId="0" fontId="10" fillId="5" borderId="24" xfId="0" applyFont="1" applyFill="1" applyBorder="1" applyAlignment="1">
      <alignment horizontal="center" vertical="center" wrapText="1"/>
    </xf>
    <xf numFmtId="0" fontId="10" fillId="12" borderId="24" xfId="0" applyFont="1" applyFill="1" applyBorder="1" applyAlignment="1" applyProtection="1">
      <alignment horizontal="center" vertical="center" wrapText="1"/>
      <protection hidden="1"/>
    </xf>
    <xf numFmtId="0" fontId="27" fillId="12" borderId="24" xfId="0" applyFont="1" applyFill="1" applyBorder="1" applyAlignment="1" applyProtection="1">
      <alignment horizontal="center" vertical="center" wrapText="1"/>
      <protection hidden="1"/>
    </xf>
    <xf numFmtId="0" fontId="10" fillId="14" borderId="24" xfId="0" applyFont="1" applyFill="1" applyBorder="1" applyAlignment="1" applyProtection="1">
      <alignment horizontal="center" vertical="center" wrapText="1"/>
      <protection hidden="1"/>
    </xf>
    <xf numFmtId="0" fontId="10" fillId="7" borderId="24" xfId="0" applyFont="1" applyFill="1" applyBorder="1" applyAlignment="1" applyProtection="1">
      <alignment horizontal="center" vertical="center" wrapText="1"/>
      <protection hidden="1"/>
    </xf>
    <xf numFmtId="0" fontId="10" fillId="16" borderId="24" xfId="0" applyFont="1" applyFill="1" applyBorder="1" applyAlignment="1" applyProtection="1">
      <alignment horizontal="center" vertical="center" wrapText="1"/>
      <protection hidden="1"/>
    </xf>
    <xf numFmtId="0" fontId="10" fillId="16" borderId="25" xfId="0" applyFont="1" applyFill="1" applyBorder="1" applyAlignment="1" applyProtection="1">
      <alignment horizontal="center" vertical="center" wrapText="1"/>
      <protection hidden="1"/>
    </xf>
    <xf numFmtId="0" fontId="10" fillId="28" borderId="10" xfId="0" applyFont="1" applyFill="1" applyBorder="1" applyAlignment="1" applyProtection="1">
      <alignment vertical="top" wrapText="1"/>
      <protection hidden="1"/>
    </xf>
    <xf numFmtId="0" fontId="11" fillId="0" borderId="11" xfId="0" applyFont="1" applyBorder="1" applyAlignment="1" applyProtection="1">
      <alignment horizontal="left" vertical="top" wrapText="1"/>
      <protection locked="0"/>
    </xf>
    <xf numFmtId="0" fontId="9" fillId="28" borderId="3" xfId="0" applyFont="1" applyFill="1" applyBorder="1" applyAlignment="1">
      <alignment horizontal="left" vertical="top" wrapText="1"/>
    </xf>
    <xf numFmtId="0" fontId="9" fillId="28" borderId="24" xfId="0" applyFont="1" applyFill="1" applyBorder="1" applyAlignment="1">
      <alignment horizontal="left" vertical="top" wrapText="1"/>
    </xf>
    <xf numFmtId="0" fontId="9" fillId="28" borderId="21" xfId="0" applyFont="1" applyFill="1" applyBorder="1" applyAlignment="1">
      <alignment horizontal="left" vertical="top" wrapText="1"/>
    </xf>
    <xf numFmtId="0" fontId="9" fillId="28" borderId="3" xfId="0" applyFont="1" applyFill="1" applyBorder="1" applyAlignment="1">
      <alignment horizontal="left" vertical="top"/>
    </xf>
    <xf numFmtId="0" fontId="11" fillId="0" borderId="34" xfId="0" applyFont="1" applyBorder="1" applyAlignment="1">
      <alignment vertical="center"/>
    </xf>
    <xf numFmtId="0" fontId="11" fillId="0" borderId="35" xfId="0" applyFont="1" applyBorder="1" applyAlignment="1" applyProtection="1">
      <alignment vertical="center"/>
      <protection hidden="1"/>
    </xf>
    <xf numFmtId="0" fontId="11" fillId="0" borderId="13" xfId="0" applyFont="1" applyBorder="1" applyAlignment="1">
      <alignment horizontal="left" vertical="top" wrapText="1"/>
    </xf>
    <xf numFmtId="1" fontId="11" fillId="0" borderId="13" xfId="0" applyNumberFormat="1" applyFont="1" applyBorder="1" applyAlignment="1">
      <alignment horizontal="left" vertical="top" wrapText="1"/>
    </xf>
    <xf numFmtId="0" fontId="11" fillId="0" borderId="34" xfId="0" applyFont="1" applyBorder="1" applyAlignment="1">
      <alignment horizontal="left" vertical="top" wrapText="1"/>
    </xf>
    <xf numFmtId="0" fontId="0" fillId="19" borderId="0" xfId="0" applyFill="1"/>
    <xf numFmtId="0" fontId="33" fillId="0" borderId="9" xfId="0" applyFont="1" applyBorder="1" applyAlignment="1">
      <alignment horizontal="center" vertical="center" wrapText="1"/>
    </xf>
    <xf numFmtId="0" fontId="11" fillId="0" borderId="13" xfId="0" applyFont="1" applyBorder="1" applyAlignment="1">
      <alignment horizontal="left" vertical="top"/>
    </xf>
    <xf numFmtId="0" fontId="11" fillId="0" borderId="9" xfId="0" applyFont="1" applyBorder="1" applyAlignment="1">
      <alignment horizontal="left" vertical="top"/>
    </xf>
    <xf numFmtId="0" fontId="11" fillId="0" borderId="3" xfId="0" applyFont="1" applyBorder="1" applyAlignment="1" applyProtection="1">
      <alignment horizontal="left" vertical="top"/>
      <protection locked="0"/>
    </xf>
    <xf numFmtId="0" fontId="11" fillId="0" borderId="21" xfId="0" applyFont="1" applyBorder="1" applyAlignment="1" applyProtection="1">
      <alignment horizontal="left" vertical="top"/>
      <protection locked="0"/>
    </xf>
    <xf numFmtId="0" fontId="11" fillId="0" borderId="11" xfId="0" applyFont="1" applyBorder="1" applyAlignment="1" applyProtection="1">
      <alignment horizontal="left" vertical="top"/>
      <protection locked="0"/>
    </xf>
    <xf numFmtId="0" fontId="11" fillId="3" borderId="24" xfId="0" applyFont="1" applyFill="1" applyBorder="1" applyAlignment="1" applyProtection="1">
      <alignment horizontal="left" vertical="top"/>
      <protection locked="0"/>
    </xf>
    <xf numFmtId="0" fontId="11" fillId="0" borderId="22" xfId="0" applyFont="1" applyBorder="1" applyAlignment="1" applyProtection="1">
      <alignment horizontal="left" vertical="top"/>
      <protection locked="0"/>
    </xf>
    <xf numFmtId="1" fontId="11" fillId="0" borderId="3" xfId="0" applyNumberFormat="1" applyFont="1" applyBorder="1" applyAlignment="1" applyProtection="1">
      <alignment horizontal="right" vertical="top" wrapText="1"/>
      <protection locked="0"/>
    </xf>
    <xf numFmtId="1" fontId="11" fillId="0" borderId="3" xfId="0" applyNumberFormat="1" applyFont="1" applyBorder="1" applyAlignment="1" applyProtection="1">
      <alignment horizontal="right" vertical="top"/>
      <protection locked="0"/>
    </xf>
    <xf numFmtId="1" fontId="11" fillId="0" borderId="21" xfId="0" applyNumberFormat="1" applyFont="1" applyBorder="1" applyAlignment="1" applyProtection="1">
      <alignment horizontal="right" vertical="top"/>
      <protection locked="0"/>
    </xf>
    <xf numFmtId="0" fontId="10" fillId="3" borderId="3" xfId="0" applyFont="1" applyFill="1" applyBorder="1" applyAlignment="1" applyProtection="1">
      <alignment horizontal="left" vertical="top" wrapText="1"/>
      <protection hidden="1"/>
    </xf>
    <xf numFmtId="0" fontId="11" fillId="3" borderId="3" xfId="0" applyFont="1" applyFill="1" applyBorder="1" applyAlignment="1" applyProtection="1">
      <alignment horizontal="left" vertical="top" wrapText="1"/>
      <protection hidden="1"/>
    </xf>
    <xf numFmtId="0" fontId="11" fillId="3" borderId="3" xfId="0" applyFont="1" applyFill="1" applyBorder="1" applyAlignment="1" applyProtection="1">
      <alignment horizontal="center" vertical="top" wrapText="1"/>
      <protection hidden="1"/>
    </xf>
    <xf numFmtId="0" fontId="29" fillId="0" borderId="3" xfId="0" applyFont="1" applyBorder="1" applyAlignment="1" applyProtection="1">
      <alignment horizontal="left" vertical="top" wrapText="1"/>
      <protection hidden="1"/>
    </xf>
    <xf numFmtId="164" fontId="11" fillId="0" borderId="3" xfId="0" applyNumberFormat="1" applyFont="1" applyBorder="1" applyAlignment="1" applyProtection="1">
      <alignment horizontal="left" vertical="top" wrapText="1"/>
      <protection locked="0"/>
    </xf>
    <xf numFmtId="164" fontId="11" fillId="0" borderId="11" xfId="0" applyNumberFormat="1" applyFont="1" applyBorder="1" applyAlignment="1" applyProtection="1">
      <alignment horizontal="left" vertical="top" wrapText="1"/>
      <protection locked="0"/>
    </xf>
    <xf numFmtId="0" fontId="11" fillId="0" borderId="24" xfId="0" applyFont="1" applyBorder="1" applyAlignment="1" applyProtection="1">
      <alignment horizontal="left" vertical="top"/>
      <protection locked="0"/>
    </xf>
    <xf numFmtId="0" fontId="8" fillId="0" borderId="9" xfId="0" applyFont="1" applyBorder="1" applyAlignment="1">
      <alignment horizontal="left" vertical="top"/>
    </xf>
    <xf numFmtId="0" fontId="33" fillId="0" borderId="9" xfId="0" applyFont="1" applyBorder="1" applyAlignment="1">
      <alignment vertical="center"/>
    </xf>
    <xf numFmtId="0" fontId="36" fillId="0" borderId="0" xfId="3" applyAlignment="1">
      <alignment horizontal="center" vertical="center"/>
    </xf>
    <xf numFmtId="0" fontId="11" fillId="2" borderId="3" xfId="0" applyFont="1" applyFill="1" applyBorder="1" applyAlignment="1">
      <alignment horizontal="left" vertical="top"/>
    </xf>
    <xf numFmtId="0" fontId="33" fillId="14" borderId="3" xfId="0" applyFont="1" applyFill="1" applyBorder="1" applyAlignment="1">
      <alignment horizontal="center" vertical="center" wrapText="1"/>
    </xf>
    <xf numFmtId="0" fontId="36" fillId="0" borderId="0" xfId="3" applyAlignment="1">
      <alignment horizontal="left" vertical="center"/>
    </xf>
    <xf numFmtId="0" fontId="10" fillId="26" borderId="10" xfId="0" applyFont="1" applyFill="1" applyBorder="1" applyAlignment="1" applyProtection="1">
      <alignment horizontal="left" vertical="top" wrapText="1"/>
      <protection hidden="1"/>
    </xf>
    <xf numFmtId="0" fontId="11" fillId="26" borderId="3" xfId="0" applyFont="1" applyFill="1" applyBorder="1" applyAlignment="1" applyProtection="1">
      <alignment horizontal="left" vertical="top" wrapText="1"/>
      <protection hidden="1"/>
    </xf>
    <xf numFmtId="3" fontId="11" fillId="26" borderId="3" xfId="0" applyNumberFormat="1" applyFont="1" applyFill="1" applyBorder="1" applyAlignment="1" applyProtection="1">
      <alignment horizontal="center" vertical="top" wrapText="1"/>
      <protection hidden="1"/>
    </xf>
    <xf numFmtId="167" fontId="41" fillId="0" borderId="0" xfId="3" applyNumberFormat="1" applyFont="1" applyAlignment="1">
      <alignment horizontal="center" vertical="center"/>
    </xf>
    <xf numFmtId="0" fontId="3" fillId="0" borderId="0" xfId="0" applyFont="1" applyAlignment="1">
      <alignment horizontal="center" wrapText="1"/>
    </xf>
    <xf numFmtId="0" fontId="10" fillId="3" borderId="3" xfId="0" applyFont="1" applyFill="1" applyBorder="1" applyAlignment="1">
      <alignment horizontal="center" vertical="center"/>
    </xf>
    <xf numFmtId="44" fontId="10" fillId="3" borderId="3" xfId="1" applyFont="1" applyFill="1" applyBorder="1" applyAlignment="1" applyProtection="1">
      <alignment horizontal="right" vertical="center" wrapText="1"/>
      <protection hidden="1"/>
    </xf>
    <xf numFmtId="44" fontId="11" fillId="4" borderId="3" xfId="1" applyFont="1" applyFill="1" applyBorder="1" applyAlignment="1" applyProtection="1">
      <alignment vertical="top" wrapText="1"/>
      <protection hidden="1"/>
    </xf>
    <xf numFmtId="0" fontId="8" fillId="0" borderId="24" xfId="0" applyFont="1" applyBorder="1" applyAlignment="1" applyProtection="1">
      <alignment horizontal="left" vertical="top" wrapText="1"/>
      <protection locked="0"/>
    </xf>
    <xf numFmtId="0" fontId="10" fillId="29" borderId="0" xfId="0" applyFont="1" applyFill="1" applyAlignment="1" applyProtection="1">
      <alignment horizontal="center" vertical="center" wrapText="1"/>
      <protection hidden="1"/>
    </xf>
    <xf numFmtId="0" fontId="25" fillId="0" borderId="0" xfId="0" applyFont="1" applyAlignment="1">
      <alignment horizontal="left" vertical="top" wrapText="1"/>
    </xf>
    <xf numFmtId="173" fontId="10" fillId="3" borderId="3" xfId="0" applyNumberFormat="1" applyFont="1" applyFill="1" applyBorder="1" applyAlignment="1" applyProtection="1">
      <alignment horizontal="right" vertical="center" wrapText="1"/>
      <protection hidden="1"/>
    </xf>
    <xf numFmtId="9" fontId="10" fillId="3" borderId="3" xfId="4" applyFont="1" applyFill="1" applyBorder="1" applyAlignment="1" applyProtection="1">
      <alignment vertical="center" wrapText="1"/>
      <protection hidden="1"/>
    </xf>
    <xf numFmtId="173" fontId="11" fillId="0" borderId="3" xfId="0" applyNumberFormat="1" applyFont="1" applyBorder="1" applyAlignment="1" applyProtection="1">
      <alignment vertical="top" wrapText="1"/>
      <protection hidden="1"/>
    </xf>
    <xf numFmtId="9" fontId="11" fillId="0" borderId="3" xfId="4" applyFont="1" applyBorder="1" applyAlignment="1" applyProtection="1">
      <alignment vertical="top" wrapText="1"/>
      <protection hidden="1"/>
    </xf>
    <xf numFmtId="0" fontId="11" fillId="0" borderId="0" xfId="0" applyFont="1" applyProtection="1">
      <protection hidden="1"/>
    </xf>
    <xf numFmtId="0" fontId="33" fillId="0" borderId="0" xfId="0" applyFont="1" applyProtection="1">
      <protection hidden="1"/>
    </xf>
    <xf numFmtId="0" fontId="8" fillId="4" borderId="0" xfId="0" applyFont="1" applyFill="1" applyAlignment="1">
      <alignment horizontal="left" vertical="top"/>
    </xf>
    <xf numFmtId="0" fontId="15" fillId="30" borderId="3" xfId="0" applyFont="1" applyFill="1" applyBorder="1" applyAlignment="1">
      <alignment vertical="top" wrapText="1"/>
    </xf>
    <xf numFmtId="0" fontId="13" fillId="31" borderId="3" xfId="0" applyFont="1" applyFill="1" applyBorder="1" applyAlignment="1">
      <alignment vertical="top" wrapText="1"/>
    </xf>
    <xf numFmtId="0" fontId="13" fillId="0" borderId="0" xfId="0" applyFont="1" applyAlignment="1">
      <alignment vertical="top" wrapText="1"/>
    </xf>
    <xf numFmtId="0" fontId="8" fillId="4" borderId="0" xfId="0" applyFont="1" applyFill="1" applyAlignment="1">
      <alignment vertical="top" wrapText="1"/>
    </xf>
    <xf numFmtId="0" fontId="13" fillId="4" borderId="17" xfId="0" applyFont="1" applyFill="1" applyBorder="1" applyAlignment="1">
      <alignment horizontal="right" vertical="center" wrapText="1"/>
    </xf>
    <xf numFmtId="0" fontId="13" fillId="0" borderId="14" xfId="0" applyFont="1" applyBorder="1" applyAlignment="1">
      <alignment vertical="top" wrapText="1"/>
    </xf>
    <xf numFmtId="0" fontId="9" fillId="14" borderId="3" xfId="0" applyFont="1" applyFill="1" applyBorder="1" applyAlignment="1">
      <alignment horizontal="left" vertical="center" wrapText="1"/>
    </xf>
    <xf numFmtId="0" fontId="9" fillId="14" borderId="3" xfId="0" applyFont="1" applyFill="1" applyBorder="1" applyAlignment="1">
      <alignment horizontal="center" vertical="center" wrapText="1"/>
    </xf>
    <xf numFmtId="0" fontId="9" fillId="7" borderId="3" xfId="0" applyFont="1" applyFill="1" applyBorder="1" applyAlignment="1">
      <alignment horizontal="left" vertical="center" wrapText="1"/>
    </xf>
    <xf numFmtId="0" fontId="9" fillId="7" borderId="3" xfId="0" applyFont="1" applyFill="1" applyBorder="1" applyAlignment="1">
      <alignment horizontal="center" vertical="center" wrapText="1"/>
    </xf>
    <xf numFmtId="0" fontId="9" fillId="16" borderId="3" xfId="0" applyFont="1" applyFill="1" applyBorder="1" applyAlignment="1">
      <alignment horizontal="left" vertical="center" wrapText="1"/>
    </xf>
    <xf numFmtId="0" fontId="9" fillId="16" borderId="3" xfId="0" applyFont="1" applyFill="1" applyBorder="1" applyAlignment="1">
      <alignment horizontal="center" vertical="center" wrapText="1"/>
    </xf>
    <xf numFmtId="14" fontId="0" fillId="0" borderId="0" xfId="0" applyNumberFormat="1"/>
    <xf numFmtId="44" fontId="3" fillId="0" borderId="0" xfId="0" applyNumberFormat="1" applyFont="1" applyProtection="1">
      <protection hidden="1"/>
    </xf>
    <xf numFmtId="44" fontId="10" fillId="0" borderId="0" xfId="0" applyNumberFormat="1" applyFont="1" applyAlignment="1" applyProtection="1">
      <alignment vertical="top" wrapText="1"/>
      <protection hidden="1"/>
    </xf>
    <xf numFmtId="44" fontId="11" fillId="0" borderId="0" xfId="0" applyNumberFormat="1" applyFont="1" applyAlignment="1" applyProtection="1">
      <alignment horizontal="center"/>
      <protection hidden="1"/>
    </xf>
    <xf numFmtId="44" fontId="11" fillId="0" borderId="0" xfId="0" applyNumberFormat="1" applyFont="1" applyAlignment="1" applyProtection="1">
      <alignment horizontal="left" vertical="top" wrapText="1"/>
      <protection hidden="1"/>
    </xf>
    <xf numFmtId="44" fontId="27" fillId="5" borderId="3" xfId="0" applyNumberFormat="1" applyFont="1" applyFill="1" applyBorder="1" applyAlignment="1">
      <alignment horizontal="center" vertical="center" wrapText="1"/>
    </xf>
    <xf numFmtId="44" fontId="27" fillId="5" borderId="24" xfId="0" applyNumberFormat="1" applyFont="1" applyFill="1" applyBorder="1" applyAlignment="1">
      <alignment horizontal="center" vertical="center" wrapText="1"/>
    </xf>
    <xf numFmtId="44" fontId="10" fillId="26" borderId="3" xfId="0" applyNumberFormat="1" applyFont="1" applyFill="1" applyBorder="1" applyAlignment="1" applyProtection="1">
      <alignment vertical="top" wrapText="1"/>
      <protection hidden="1"/>
    </xf>
    <xf numFmtId="44" fontId="11" fillId="26" borderId="10" xfId="0" applyNumberFormat="1" applyFont="1" applyFill="1" applyBorder="1" applyAlignment="1" applyProtection="1">
      <alignment vertical="top" wrapText="1"/>
      <protection hidden="1"/>
    </xf>
    <xf numFmtId="44" fontId="10" fillId="26" borderId="10" xfId="0" applyNumberFormat="1" applyFont="1" applyFill="1" applyBorder="1" applyAlignment="1" applyProtection="1">
      <alignment vertical="top" wrapText="1"/>
      <protection hidden="1"/>
    </xf>
    <xf numFmtId="44" fontId="3" fillId="0" borderId="0" xfId="0" applyNumberFormat="1" applyFont="1"/>
    <xf numFmtId="44" fontId="3" fillId="0" borderId="0" xfId="0" applyNumberFormat="1" applyFont="1" applyAlignment="1">
      <alignment wrapText="1"/>
    </xf>
    <xf numFmtId="44" fontId="27" fillId="3" borderId="10" xfId="0" applyNumberFormat="1" applyFont="1" applyFill="1" applyBorder="1" applyAlignment="1" applyProtection="1">
      <alignment horizontal="center"/>
      <protection hidden="1"/>
    </xf>
    <xf numFmtId="44" fontId="27" fillId="3" borderId="24" xfId="0" applyNumberFormat="1" applyFont="1" applyFill="1" applyBorder="1" applyAlignment="1">
      <alignment horizontal="center" vertical="center" wrapText="1"/>
    </xf>
    <xf numFmtId="44" fontId="11" fillId="0" borderId="3" xfId="0" applyNumberFormat="1" applyFont="1" applyBorder="1" applyAlignment="1">
      <alignment vertical="top"/>
    </xf>
    <xf numFmtId="44" fontId="11" fillId="0" borderId="3" xfId="1" applyFont="1" applyFill="1" applyBorder="1" applyAlignment="1">
      <alignment horizontal="left" vertical="top"/>
    </xf>
    <xf numFmtId="44" fontId="11" fillId="0" borderId="21" xfId="1" applyFont="1" applyFill="1" applyBorder="1" applyAlignment="1">
      <alignment horizontal="left" vertical="top"/>
    </xf>
    <xf numFmtId="44" fontId="8" fillId="0" borderId="0" xfId="0" applyNumberFormat="1" applyFont="1"/>
    <xf numFmtId="44" fontId="11" fillId="0" borderId="0" xfId="0" applyNumberFormat="1" applyFont="1"/>
    <xf numFmtId="44" fontId="10" fillId="3" borderId="3" xfId="0" applyNumberFormat="1" applyFont="1" applyFill="1" applyBorder="1" applyAlignment="1" applyProtection="1">
      <alignment horizontal="center" vertical="center" wrapText="1"/>
      <protection hidden="1"/>
    </xf>
    <xf numFmtId="44" fontId="10" fillId="3" borderId="3" xfId="2" applyNumberFormat="1" applyFont="1" applyFill="1" applyBorder="1" applyAlignment="1" applyProtection="1">
      <alignment horizontal="right" vertical="center" wrapText="1"/>
      <protection hidden="1"/>
    </xf>
    <xf numFmtId="44" fontId="10" fillId="3" borderId="3" xfId="0" applyNumberFormat="1" applyFont="1" applyFill="1" applyBorder="1" applyAlignment="1" applyProtection="1">
      <alignment horizontal="right" vertical="top" wrapText="1"/>
      <protection hidden="1"/>
    </xf>
    <xf numFmtId="44" fontId="11" fillId="0" borderId="3" xfId="0" applyNumberFormat="1" applyFont="1" applyBorder="1" applyAlignment="1" applyProtection="1">
      <alignment horizontal="right" vertical="top" wrapText="1"/>
      <protection hidden="1"/>
    </xf>
    <xf numFmtId="44" fontId="11" fillId="0" borderId="3" xfId="2" applyNumberFormat="1" applyFont="1" applyBorder="1" applyAlignment="1" applyProtection="1">
      <alignment horizontal="right" vertical="top" wrapText="1"/>
      <protection hidden="1"/>
    </xf>
    <xf numFmtId="44" fontId="3" fillId="0" borderId="3" xfId="2" applyNumberFormat="1" applyFont="1" applyBorder="1" applyAlignment="1" applyProtection="1">
      <alignment horizontal="right" vertical="top" wrapText="1"/>
      <protection hidden="1"/>
    </xf>
    <xf numFmtId="44" fontId="8" fillId="0" borderId="3" xfId="2" applyNumberFormat="1" applyFont="1" applyBorder="1" applyAlignment="1" applyProtection="1">
      <alignment horizontal="right" vertical="top" wrapText="1"/>
      <protection hidden="1"/>
    </xf>
    <xf numFmtId="44" fontId="10" fillId="4" borderId="3" xfId="0" applyNumberFormat="1" applyFont="1" applyFill="1" applyBorder="1" applyAlignment="1" applyProtection="1">
      <alignment horizontal="left" vertical="top" wrapText="1"/>
      <protection hidden="1"/>
    </xf>
    <xf numFmtId="44" fontId="11" fillId="0" borderId="3" xfId="0" applyNumberFormat="1" applyFont="1" applyBorder="1" applyAlignment="1" applyProtection="1">
      <alignment vertical="top" wrapText="1"/>
      <protection hidden="1"/>
    </xf>
    <xf numFmtId="44" fontId="3" fillId="0" borderId="3" xfId="2" applyNumberFormat="1" applyFont="1" applyBorder="1" applyAlignment="1">
      <alignment vertical="center" wrapText="1"/>
    </xf>
    <xf numFmtId="43" fontId="4" fillId="0" borderId="0" xfId="0" applyNumberFormat="1" applyFont="1" applyAlignment="1">
      <alignment wrapText="1"/>
    </xf>
    <xf numFmtId="0" fontId="0" fillId="0" borderId="36" xfId="0" applyBorder="1"/>
    <xf numFmtId="8" fontId="43" fillId="0" borderId="3" xfId="0" applyNumberFormat="1" applyFont="1" applyBorder="1" applyAlignment="1" applyProtection="1">
      <alignment horizontal="left" vertical="top" wrapText="1"/>
      <protection locked="0"/>
    </xf>
    <xf numFmtId="4" fontId="11" fillId="0" borderId="3" xfId="0" applyNumberFormat="1" applyFont="1" applyBorder="1" applyAlignment="1" applyProtection="1">
      <alignment vertical="top" wrapText="1"/>
      <protection locked="0"/>
    </xf>
    <xf numFmtId="4" fontId="11" fillId="0" borderId="3" xfId="0" applyNumberFormat="1" applyFont="1" applyBorder="1" applyAlignment="1" applyProtection="1">
      <alignment horizontal="right" vertical="top" wrapText="1"/>
      <protection locked="0"/>
    </xf>
    <xf numFmtId="4" fontId="11" fillId="0" borderId="21" xfId="0" applyNumberFormat="1" applyFont="1" applyBorder="1" applyAlignment="1" applyProtection="1">
      <alignment horizontal="right" vertical="top" wrapText="1"/>
      <protection locked="0"/>
    </xf>
    <xf numFmtId="173" fontId="10" fillId="3" borderId="3" xfId="0" applyNumberFormat="1" applyFont="1" applyFill="1" applyBorder="1" applyAlignment="1" applyProtection="1">
      <alignment horizontal="right" vertical="top" wrapText="1"/>
      <protection hidden="1"/>
    </xf>
    <xf numFmtId="173" fontId="10" fillId="3" borderId="21" xfId="0" applyNumberFormat="1" applyFont="1" applyFill="1" applyBorder="1" applyAlignment="1" applyProtection="1">
      <alignment horizontal="right" vertical="top" wrapText="1"/>
      <protection hidden="1"/>
    </xf>
    <xf numFmtId="0" fontId="23" fillId="0" borderId="0" xfId="0" applyFont="1"/>
    <xf numFmtId="3" fontId="44" fillId="28" borderId="3" xfId="0" applyNumberFormat="1" applyFont="1" applyFill="1" applyBorder="1" applyAlignment="1" applyProtection="1">
      <alignment horizontal="right" vertical="top" wrapText="1"/>
      <protection hidden="1"/>
    </xf>
    <xf numFmtId="0" fontId="27" fillId="9" borderId="24" xfId="0" applyFont="1" applyFill="1" applyBorder="1" applyAlignment="1" applyProtection="1">
      <alignment horizontal="center" vertical="center" wrapText="1"/>
      <protection locked="0"/>
    </xf>
    <xf numFmtId="0" fontId="15" fillId="4" borderId="3" xfId="0" applyFont="1" applyFill="1" applyBorder="1" applyAlignment="1" applyProtection="1">
      <alignment vertical="top" wrapText="1"/>
      <protection locked="0"/>
    </xf>
    <xf numFmtId="0" fontId="9" fillId="4" borderId="3" xfId="0" applyFont="1" applyFill="1" applyBorder="1" applyAlignment="1" applyProtection="1">
      <alignment vertical="top" wrapText="1"/>
      <protection locked="0"/>
    </xf>
    <xf numFmtId="0" fontId="13" fillId="31" borderId="3" xfId="0" applyFont="1" applyFill="1" applyBorder="1" applyAlignment="1" applyProtection="1">
      <alignment vertical="top" wrapText="1"/>
      <protection locked="0"/>
    </xf>
    <xf numFmtId="0" fontId="8" fillId="4" borderId="2" xfId="0" applyFont="1" applyFill="1" applyBorder="1" applyAlignment="1" applyProtection="1">
      <alignment vertical="top" wrapText="1"/>
      <protection locked="0"/>
    </xf>
    <xf numFmtId="0" fontId="13" fillId="4" borderId="18" xfId="0" applyFont="1" applyFill="1" applyBorder="1" applyAlignment="1" applyProtection="1">
      <alignment vertical="top" wrapText="1"/>
      <protection locked="0"/>
    </xf>
    <xf numFmtId="0" fontId="9" fillId="9" borderId="3" xfId="0" applyFont="1" applyFill="1" applyBorder="1" applyAlignment="1">
      <alignment horizontal="left" vertical="center" wrapText="1"/>
    </xf>
    <xf numFmtId="0" fontId="33" fillId="0" borderId="3" xfId="0" applyFont="1" applyBorder="1" applyAlignment="1">
      <alignment horizontal="left" vertical="top" wrapText="1"/>
    </xf>
    <xf numFmtId="0" fontId="33" fillId="0" borderId="3" xfId="0" applyFont="1" applyBorder="1" applyAlignment="1">
      <alignment horizontal="center" vertical="top" wrapText="1"/>
    </xf>
    <xf numFmtId="8" fontId="43" fillId="0" borderId="3" xfId="0" applyNumberFormat="1" applyFont="1" applyBorder="1" applyAlignment="1">
      <alignment horizontal="left" vertical="top" wrapText="1"/>
    </xf>
    <xf numFmtId="0" fontId="9" fillId="4" borderId="3" xfId="0" applyFont="1" applyFill="1" applyBorder="1" applyAlignment="1" applyProtection="1">
      <alignment horizontal="left" vertical="center" wrapText="1"/>
      <protection locked="0"/>
    </xf>
    <xf numFmtId="0" fontId="9" fillId="12" borderId="3" xfId="0" applyFont="1" applyFill="1" applyBorder="1" applyAlignment="1" applyProtection="1">
      <alignment horizontal="left" vertical="center" wrapText="1"/>
      <protection locked="0"/>
    </xf>
    <xf numFmtId="0" fontId="9" fillId="12" borderId="3" xfId="0" applyFont="1" applyFill="1" applyBorder="1" applyAlignment="1" applyProtection="1">
      <alignment horizontal="center" vertical="center" wrapText="1"/>
      <protection locked="0"/>
    </xf>
    <xf numFmtId="0" fontId="15" fillId="30" borderId="3" xfId="0" applyFont="1" applyFill="1" applyBorder="1" applyAlignment="1" applyProtection="1">
      <alignment vertical="top" wrapText="1"/>
      <protection locked="0"/>
    </xf>
    <xf numFmtId="0" fontId="9" fillId="0" borderId="0" xfId="0" applyFont="1" applyAlignment="1" applyProtection="1">
      <alignment vertical="top" wrapText="1"/>
      <protection locked="0"/>
    </xf>
    <xf numFmtId="0" fontId="9" fillId="0" borderId="0" xfId="0" applyFont="1" applyAlignment="1" applyProtection="1">
      <alignment horizontal="left" vertical="top" wrapText="1" indent="1"/>
      <protection locked="0"/>
    </xf>
    <xf numFmtId="0" fontId="13" fillId="0" borderId="14" xfId="0" applyFont="1" applyBorder="1" applyAlignment="1" applyProtection="1">
      <alignment vertical="top" wrapText="1"/>
      <protection locked="0"/>
    </xf>
    <xf numFmtId="0" fontId="10" fillId="9" borderId="24" xfId="0" applyFont="1" applyFill="1" applyBorder="1" applyAlignment="1" applyProtection="1">
      <alignment horizontal="center" vertical="center" wrapText="1"/>
      <protection hidden="1"/>
    </xf>
    <xf numFmtId="0" fontId="27" fillId="9" borderId="24" xfId="0" applyFont="1" applyFill="1" applyBorder="1" applyAlignment="1" applyProtection="1">
      <alignment horizontal="center" vertical="center" wrapText="1"/>
      <protection hidden="1"/>
    </xf>
    <xf numFmtId="49" fontId="11" fillId="0" borderId="3" xfId="0" applyNumberFormat="1" applyFont="1" applyBorder="1" applyAlignment="1">
      <alignment horizontal="left" vertical="top" wrapText="1"/>
    </xf>
    <xf numFmtId="0" fontId="11" fillId="0" borderId="3" xfId="0" applyFont="1" applyBorder="1" applyAlignment="1">
      <alignment horizontal="left" vertical="top" wrapText="1"/>
    </xf>
    <xf numFmtId="0" fontId="36" fillId="0" borderId="3" xfId="3" applyFill="1" applyBorder="1" applyAlignment="1" applyProtection="1">
      <alignment horizontal="left" vertical="top" wrapText="1"/>
    </xf>
    <xf numFmtId="0" fontId="45" fillId="0" borderId="3" xfId="0" applyFont="1" applyBorder="1" applyAlignment="1">
      <alignment horizontal="left" vertical="top" wrapText="1"/>
    </xf>
    <xf numFmtId="4" fontId="11" fillId="0" borderId="3" xfId="0" applyNumberFormat="1" applyFont="1" applyBorder="1" applyAlignment="1">
      <alignment vertical="top" wrapText="1"/>
    </xf>
    <xf numFmtId="4" fontId="11" fillId="0" borderId="3" xfId="0" applyNumberFormat="1" applyFont="1" applyBorder="1" applyAlignment="1">
      <alignment horizontal="right" vertical="top" wrapText="1"/>
    </xf>
    <xf numFmtId="4" fontId="11" fillId="0" borderId="21" xfId="0" applyNumberFormat="1" applyFont="1" applyBorder="1" applyAlignment="1">
      <alignment horizontal="right" vertical="top" wrapText="1"/>
    </xf>
    <xf numFmtId="0" fontId="11" fillId="0" borderId="21" xfId="0" applyFont="1" applyBorder="1" applyAlignment="1">
      <alignment horizontal="left" vertical="top" wrapText="1"/>
    </xf>
    <xf numFmtId="4" fontId="46" fillId="0" borderId="0" xfId="0" applyNumberFormat="1" applyFont="1" applyAlignment="1" applyProtection="1">
      <alignment vertical="top"/>
      <protection locked="0"/>
    </xf>
    <xf numFmtId="4" fontId="46" fillId="0" borderId="0" xfId="0" applyNumberFormat="1" applyFont="1" applyAlignment="1" applyProtection="1">
      <alignment horizontal="right" vertical="top"/>
      <protection locked="0"/>
    </xf>
    <xf numFmtId="0" fontId="21" fillId="23" borderId="0" xfId="0" applyFont="1" applyFill="1" applyAlignment="1">
      <alignment horizontal="center" vertical="center"/>
    </xf>
    <xf numFmtId="0" fontId="8" fillId="0" borderId="0" xfId="0" applyFont="1" applyAlignment="1">
      <alignment horizontal="center"/>
    </xf>
    <xf numFmtId="0" fontId="8" fillId="0" borderId="0" xfId="0" applyFont="1" applyAlignment="1">
      <alignment horizontal="center" wrapText="1"/>
    </xf>
    <xf numFmtId="0" fontId="8" fillId="0" borderId="0" xfId="0" applyFont="1" applyAlignment="1">
      <alignment horizontal="center" vertical="top" wrapText="1"/>
    </xf>
    <xf numFmtId="0" fontId="10" fillId="3" borderId="3" xfId="0" applyFont="1" applyFill="1" applyBorder="1" applyAlignment="1">
      <alignment horizontal="center"/>
    </xf>
    <xf numFmtId="0" fontId="6" fillId="0" borderId="0" xfId="0" applyFont="1" applyAlignment="1">
      <alignment horizontal="center" vertical="center" wrapText="1"/>
    </xf>
    <xf numFmtId="0" fontId="10" fillId="3" borderId="3" xfId="0" applyFont="1" applyFill="1" applyBorder="1" applyAlignment="1">
      <alignment horizontal="left"/>
    </xf>
    <xf numFmtId="0" fontId="11" fillId="4" borderId="21" xfId="0" applyFont="1" applyFill="1" applyBorder="1" applyAlignment="1" applyProtection="1">
      <alignment horizontal="center" vertical="center" wrapText="1"/>
      <protection hidden="1"/>
    </xf>
    <xf numFmtId="0" fontId="11" fillId="4" borderId="24" xfId="0" applyFont="1" applyFill="1" applyBorder="1" applyAlignment="1" applyProtection="1">
      <alignment horizontal="center" vertical="center" wrapText="1"/>
      <protection hidden="1"/>
    </xf>
    <xf numFmtId="0" fontId="11" fillId="4" borderId="3" xfId="0" applyFont="1" applyFill="1" applyBorder="1" applyAlignment="1" applyProtection="1">
      <alignment horizontal="center" vertical="center" wrapText="1"/>
      <protection hidden="1"/>
    </xf>
    <xf numFmtId="0" fontId="10" fillId="3" borderId="3" xfId="0" applyFont="1" applyFill="1" applyBorder="1" applyAlignment="1">
      <alignment horizontal="center" vertical="center"/>
    </xf>
    <xf numFmtId="0" fontId="9" fillId="2" borderId="3" xfId="0" applyFont="1" applyFill="1" applyBorder="1" applyAlignment="1">
      <alignment horizontal="left" vertical="top"/>
    </xf>
    <xf numFmtId="0" fontId="9" fillId="2" borderId="11" xfId="0" applyFont="1" applyFill="1" applyBorder="1" applyAlignment="1">
      <alignment horizontal="left" vertical="top"/>
    </xf>
    <xf numFmtId="0" fontId="9" fillId="2" borderId="12" xfId="0" applyFont="1" applyFill="1" applyBorder="1" applyAlignment="1">
      <alignment horizontal="left" vertical="top"/>
    </xf>
    <xf numFmtId="0" fontId="9" fillId="2" borderId="10" xfId="0" applyFont="1" applyFill="1" applyBorder="1" applyAlignment="1">
      <alignment horizontal="left" vertical="top"/>
    </xf>
    <xf numFmtId="0" fontId="9" fillId="2" borderId="3" xfId="0" applyFont="1" applyFill="1" applyBorder="1" applyAlignment="1" applyProtection="1">
      <alignment horizontal="left" vertical="top"/>
      <protection locked="0"/>
    </xf>
    <xf numFmtId="169" fontId="11" fillId="28" borderId="3" xfId="0" applyNumberFormat="1" applyFont="1" applyFill="1" applyBorder="1" applyAlignment="1" applyProtection="1">
      <alignment horizontal="left" vertical="top"/>
      <protection locked="0"/>
    </xf>
    <xf numFmtId="0" fontId="11" fillId="28" borderId="3" xfId="0" applyFont="1" applyFill="1" applyBorder="1" applyAlignment="1" applyProtection="1">
      <alignment horizontal="left" vertical="top" wrapText="1"/>
      <protection hidden="1"/>
    </xf>
    <xf numFmtId="165" fontId="33" fillId="28" borderId="3" xfId="0" applyNumberFormat="1" applyFont="1" applyFill="1" applyBorder="1" applyAlignment="1" applyProtection="1">
      <alignment horizontal="left" vertical="top" wrapText="1"/>
      <protection locked="0"/>
    </xf>
    <xf numFmtId="1" fontId="11" fillId="28" borderId="3" xfId="0" applyNumberFormat="1" applyFont="1" applyFill="1" applyBorder="1" applyAlignment="1" applyProtection="1">
      <alignment horizontal="left" vertical="top" wrapText="1"/>
      <protection locked="0"/>
    </xf>
    <xf numFmtId="0" fontId="11" fillId="28" borderId="3" xfId="0" applyFont="1" applyFill="1" applyBorder="1" applyAlignment="1" applyProtection="1">
      <alignment horizontal="left" vertical="top" wrapText="1"/>
      <protection locked="0"/>
    </xf>
    <xf numFmtId="0" fontId="11" fillId="28" borderId="11" xfId="0" applyFont="1" applyFill="1" applyBorder="1" applyAlignment="1" applyProtection="1">
      <alignment horizontal="left" vertical="top" wrapText="1"/>
      <protection locked="0"/>
    </xf>
    <xf numFmtId="0" fontId="11" fillId="28" borderId="10" xfId="0" applyFont="1" applyFill="1" applyBorder="1" applyAlignment="1" applyProtection="1">
      <alignment horizontal="left" vertical="top" wrapText="1"/>
      <protection locked="0"/>
    </xf>
    <xf numFmtId="0" fontId="11" fillId="28" borderId="11" xfId="0" applyFont="1" applyFill="1" applyBorder="1" applyAlignment="1" applyProtection="1">
      <alignment horizontal="left" vertical="center" wrapText="1"/>
      <protection locked="0"/>
    </xf>
    <xf numFmtId="0" fontId="11" fillId="28" borderId="10" xfId="0" applyFont="1" applyFill="1" applyBorder="1" applyAlignment="1" applyProtection="1">
      <alignment horizontal="left" vertical="center" wrapText="1"/>
      <protection locked="0"/>
    </xf>
    <xf numFmtId="0" fontId="9" fillId="18" borderId="3" xfId="0" applyFont="1" applyFill="1" applyBorder="1" applyAlignment="1">
      <alignment horizontal="center"/>
    </xf>
    <xf numFmtId="0" fontId="8" fillId="4" borderId="3" xfId="0" applyFont="1" applyFill="1" applyBorder="1" applyAlignment="1">
      <alignment horizontal="left" vertical="top" wrapText="1"/>
    </xf>
    <xf numFmtId="0" fontId="8" fillId="4" borderId="3" xfId="0" applyFont="1" applyFill="1" applyBorder="1" applyAlignment="1">
      <alignment horizontal="left" vertical="top"/>
    </xf>
    <xf numFmtId="0" fontId="39" fillId="0" borderId="33" xfId="0" applyFont="1" applyBorder="1" applyAlignment="1" applyProtection="1">
      <alignment horizontal="right" vertical="center" wrapText="1"/>
      <protection locked="0"/>
    </xf>
    <xf numFmtId="0" fontId="11" fillId="28" borderId="11" xfId="0" applyFont="1" applyFill="1" applyBorder="1" applyAlignment="1" applyProtection="1">
      <alignment horizontal="left" vertical="center" wrapText="1"/>
      <protection hidden="1"/>
    </xf>
    <xf numFmtId="0" fontId="11" fillId="28" borderId="10" xfId="0" applyFont="1" applyFill="1" applyBorder="1" applyAlignment="1" applyProtection="1">
      <alignment horizontal="left" vertical="center" wrapText="1"/>
      <protection hidden="1"/>
    </xf>
    <xf numFmtId="0" fontId="3" fillId="0" borderId="0" xfId="0" applyFont="1" applyAlignment="1">
      <alignment horizontal="center"/>
    </xf>
    <xf numFmtId="0" fontId="3" fillId="0" borderId="0" xfId="0" applyFont="1" applyAlignment="1">
      <alignment horizontal="center" wrapText="1"/>
    </xf>
    <xf numFmtId="0" fontId="10" fillId="15" borderId="21" xfId="0" applyFont="1" applyFill="1" applyBorder="1" applyAlignment="1" applyProtection="1">
      <alignment horizontal="center" vertical="center" wrapText="1"/>
      <protection hidden="1"/>
    </xf>
    <xf numFmtId="0" fontId="10" fillId="18" borderId="3" xfId="0" applyFont="1" applyFill="1" applyBorder="1" applyAlignment="1">
      <alignment horizontal="center" vertical="center" wrapText="1"/>
    </xf>
    <xf numFmtId="0" fontId="10" fillId="18" borderId="3" xfId="0" applyFont="1" applyFill="1" applyBorder="1" applyAlignment="1">
      <alignment horizontal="center" vertical="center"/>
    </xf>
    <xf numFmtId="0" fontId="11" fillId="4" borderId="3" xfId="0" applyFont="1" applyFill="1" applyBorder="1" applyAlignment="1">
      <alignment horizontal="left" vertical="top" wrapText="1"/>
    </xf>
    <xf numFmtId="0" fontId="26" fillId="10" borderId="21" xfId="0" applyFont="1" applyFill="1" applyBorder="1" applyAlignment="1" applyProtection="1">
      <alignment horizontal="center" vertical="center"/>
      <protection hidden="1"/>
    </xf>
    <xf numFmtId="0" fontId="10" fillId="8" borderId="21" xfId="0" applyFont="1" applyFill="1" applyBorder="1" applyAlignment="1" applyProtection="1">
      <alignment horizontal="center" vertical="center"/>
      <protection hidden="1"/>
    </xf>
    <xf numFmtId="0" fontId="27" fillId="11" borderId="21" xfId="0" applyFont="1" applyFill="1" applyBorder="1" applyAlignment="1" applyProtection="1">
      <alignment horizontal="center" vertical="center" wrapText="1"/>
      <protection hidden="1"/>
    </xf>
    <xf numFmtId="0" fontId="10" fillId="13" borderId="21" xfId="0" applyFont="1" applyFill="1" applyBorder="1" applyAlignment="1" applyProtection="1">
      <alignment horizontal="center" vertical="center" wrapText="1"/>
      <protection hidden="1"/>
    </xf>
    <xf numFmtId="0" fontId="10" fillId="6" borderId="21" xfId="0" applyFont="1" applyFill="1" applyBorder="1" applyAlignment="1" applyProtection="1">
      <alignment horizontal="center" vertical="center" wrapText="1"/>
      <protection hidden="1"/>
    </xf>
    <xf numFmtId="0" fontId="27" fillId="10" borderId="11" xfId="0" applyFont="1" applyFill="1" applyBorder="1" applyAlignment="1" applyProtection="1">
      <alignment horizontal="center"/>
      <protection hidden="1"/>
    </xf>
    <xf numFmtId="0" fontId="27" fillId="10" borderId="12" xfId="0" applyFont="1" applyFill="1" applyBorder="1" applyAlignment="1" applyProtection="1">
      <alignment horizontal="center"/>
      <protection hidden="1"/>
    </xf>
    <xf numFmtId="44" fontId="36" fillId="0" borderId="0" xfId="3" applyNumberFormat="1" applyAlignment="1" applyProtection="1">
      <alignment horizontal="center" vertical="center" wrapText="1"/>
      <protection hidden="1"/>
    </xf>
    <xf numFmtId="0" fontId="11" fillId="4" borderId="22" xfId="0" applyFont="1" applyFill="1" applyBorder="1" applyAlignment="1">
      <alignment horizontal="left" vertical="top" wrapText="1"/>
    </xf>
    <xf numFmtId="0" fontId="11" fillId="4" borderId="30" xfId="0" applyFont="1" applyFill="1" applyBorder="1" applyAlignment="1">
      <alignment horizontal="left" vertical="top" wrapText="1"/>
    </xf>
    <xf numFmtId="0" fontId="11" fillId="4" borderId="27" xfId="0" applyFont="1" applyFill="1" applyBorder="1" applyAlignment="1">
      <alignment horizontal="left" vertical="top" wrapText="1"/>
    </xf>
    <xf numFmtId="0" fontId="11" fillId="4" borderId="31"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32" xfId="0" applyFont="1" applyFill="1" applyBorder="1" applyAlignment="1">
      <alignment horizontal="left" vertical="top" wrapText="1"/>
    </xf>
    <xf numFmtId="0" fontId="11" fillId="4" borderId="25" xfId="0" applyFont="1" applyFill="1" applyBorder="1" applyAlignment="1">
      <alignment horizontal="left" vertical="top" wrapText="1"/>
    </xf>
    <xf numFmtId="0" fontId="11" fillId="4" borderId="33" xfId="0" applyFont="1" applyFill="1" applyBorder="1" applyAlignment="1">
      <alignment horizontal="left" vertical="top" wrapText="1"/>
    </xf>
    <xf numFmtId="0" fontId="11" fillId="4" borderId="26" xfId="0" applyFont="1" applyFill="1" applyBorder="1" applyAlignment="1">
      <alignment horizontal="left" vertical="top" wrapText="1"/>
    </xf>
    <xf numFmtId="0" fontId="27" fillId="18" borderId="3" xfId="0" applyFont="1" applyFill="1" applyBorder="1" applyAlignment="1">
      <alignment horizontal="center" vertical="center"/>
    </xf>
    <xf numFmtId="0" fontId="3" fillId="0" borderId="0" xfId="0" applyFont="1" applyAlignment="1" applyProtection="1">
      <alignment horizontal="center" wrapText="1"/>
      <protection hidden="1"/>
    </xf>
    <xf numFmtId="0" fontId="27" fillId="8" borderId="3" xfId="0" applyFont="1" applyFill="1" applyBorder="1" applyAlignment="1" applyProtection="1">
      <alignment horizontal="center" vertical="center"/>
      <protection locked="0" hidden="1"/>
    </xf>
    <xf numFmtId="0" fontId="27" fillId="11" borderId="3" xfId="0" applyFont="1" applyFill="1" applyBorder="1" applyAlignment="1" applyProtection="1">
      <alignment horizontal="center" vertical="center" wrapText="1"/>
      <protection hidden="1"/>
    </xf>
    <xf numFmtId="0" fontId="27" fillId="3" borderId="3" xfId="0" applyFont="1" applyFill="1" applyBorder="1" applyAlignment="1" applyProtection="1">
      <alignment horizontal="center" wrapText="1"/>
      <protection hidden="1"/>
    </xf>
    <xf numFmtId="0" fontId="27" fillId="13" borderId="3" xfId="0" applyFont="1" applyFill="1" applyBorder="1" applyAlignment="1" applyProtection="1">
      <alignment horizontal="center" vertical="center" wrapText="1"/>
      <protection hidden="1"/>
    </xf>
    <xf numFmtId="0" fontId="27" fillId="6" borderId="3" xfId="0" applyFont="1" applyFill="1" applyBorder="1" applyAlignment="1" applyProtection="1">
      <alignment horizontal="center" vertical="center" wrapText="1"/>
      <protection hidden="1"/>
    </xf>
    <xf numFmtId="0" fontId="27" fillId="15" borderId="19" xfId="0" applyFont="1" applyFill="1" applyBorder="1" applyAlignment="1" applyProtection="1">
      <alignment horizontal="center" vertical="center" wrapText="1"/>
      <protection hidden="1"/>
    </xf>
    <xf numFmtId="3" fontId="4" fillId="0" borderId="0" xfId="0" applyNumberFormat="1" applyFont="1" applyAlignment="1" applyProtection="1">
      <alignment horizontal="center" wrapText="1"/>
      <protection hidden="1"/>
    </xf>
    <xf numFmtId="0" fontId="3" fillId="0" borderId="0" xfId="0" applyFont="1" applyAlignment="1" applyProtection="1">
      <alignment horizontal="center"/>
      <protection hidden="1"/>
    </xf>
    <xf numFmtId="0" fontId="10" fillId="14" borderId="3" xfId="0" applyFont="1" applyFill="1" applyBorder="1" applyAlignment="1">
      <alignment horizontal="left" vertical="center"/>
    </xf>
    <xf numFmtId="0" fontId="27" fillId="18" borderId="3" xfId="0" applyFont="1" applyFill="1" applyBorder="1" applyAlignment="1">
      <alignment horizontal="center" vertical="center" wrapText="1"/>
    </xf>
    <xf numFmtId="0" fontId="11" fillId="4" borderId="3" xfId="0" applyFont="1" applyFill="1" applyBorder="1" applyAlignment="1">
      <alignment horizontal="left" vertical="top"/>
    </xf>
    <xf numFmtId="0" fontId="0" fillId="0" borderId="0" xfId="0" applyAlignment="1">
      <alignment horizontal="left" wrapText="1"/>
    </xf>
    <xf numFmtId="0" fontId="0" fillId="0" borderId="0" xfId="0" applyAlignment="1">
      <alignment horizontal="left"/>
    </xf>
    <xf numFmtId="0" fontId="27" fillId="14" borderId="0" xfId="0" applyFont="1" applyFill="1" applyAlignment="1">
      <alignment horizontal="left" vertical="center" wrapText="1"/>
    </xf>
    <xf numFmtId="0" fontId="27" fillId="14" borderId="32" xfId="0" applyFont="1" applyFill="1" applyBorder="1" applyAlignment="1">
      <alignment horizontal="left" vertical="center" wrapText="1"/>
    </xf>
    <xf numFmtId="0" fontId="27" fillId="14" borderId="3" xfId="0" applyFont="1" applyFill="1" applyBorder="1" applyAlignment="1">
      <alignment horizontal="left" vertical="center" wrapText="1"/>
    </xf>
  </cellXfs>
  <cellStyles count="5">
    <cellStyle name="Comma" xfId="2" builtinId="3"/>
    <cellStyle name="Currency" xfId="1" builtinId="4"/>
    <cellStyle name="Hyperlink" xfId="3" builtinId="8"/>
    <cellStyle name="Normal" xfId="0" builtinId="0"/>
    <cellStyle name="Percent" xfId="4" builtinId="5"/>
  </cellStyles>
  <dxfs count="411">
    <dxf>
      <font>
        <color theme="1" tint="0.499984740745262"/>
      </font>
      <fill>
        <patternFill>
          <bgColor theme="0" tint="-0.24994659260841701"/>
        </patternFill>
      </fill>
    </dxf>
    <dxf>
      <fill>
        <patternFill patternType="lightGray"/>
      </fill>
    </dxf>
    <dxf>
      <fill>
        <patternFill patternType="lightGray"/>
      </fill>
    </dxf>
    <dxf>
      <font>
        <color theme="1" tint="0.499984740745262"/>
      </font>
      <fill>
        <patternFill>
          <bgColor theme="0" tint="-0.24994659260841701"/>
        </patternFill>
      </fill>
    </dxf>
    <dxf>
      <font>
        <b/>
        <i val="0"/>
        <color rgb="FFC00000"/>
      </font>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0.24994659260841701"/>
        </patternFill>
      </fill>
    </dxf>
    <dxf>
      <fill>
        <patternFill>
          <bgColor theme="0" tint="-0.14996795556505021"/>
        </patternFill>
      </fill>
    </dxf>
    <dxf>
      <fill>
        <patternFill>
          <bgColor theme="8" tint="0.59996337778862885"/>
        </patternFill>
      </fill>
    </dxf>
    <dxf>
      <fill>
        <patternFill>
          <bgColor theme="5" tint="0.59996337778862885"/>
        </patternFill>
      </fill>
    </dxf>
    <dxf>
      <fill>
        <patternFill>
          <bgColor theme="9" tint="0.59996337778862885"/>
        </patternFill>
      </fill>
    </dxf>
    <dxf>
      <fill>
        <patternFill>
          <bgColor theme="0" tint="-0.24994659260841701"/>
        </patternFill>
      </fill>
    </dxf>
    <dxf>
      <fill>
        <patternFill patternType="lightGray"/>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8" tint="0.59996337778862885"/>
        </patternFill>
      </fill>
    </dxf>
    <dxf>
      <fill>
        <patternFill>
          <bgColor theme="0" tint="-0.24994659260841701"/>
        </patternFill>
      </fill>
    </dxf>
    <dxf>
      <fill>
        <patternFill patternType="lightGray"/>
      </fill>
    </dxf>
    <dxf>
      <fill>
        <patternFill>
          <bgColor theme="9" tint="0.59996337778862885"/>
        </patternFill>
      </fill>
    </dxf>
    <dxf>
      <fill>
        <patternFill>
          <bgColor theme="0" tint="-0.14996795556505021"/>
        </patternFill>
      </fill>
    </dxf>
    <dxf>
      <fill>
        <patternFill>
          <bgColor theme="5" tint="0.59996337778862885"/>
        </patternFill>
      </fill>
    </dxf>
    <dxf>
      <fill>
        <patternFill>
          <bgColor theme="8" tint="0.59996337778862885"/>
        </patternFill>
      </fill>
    </dxf>
    <dxf>
      <fill>
        <patternFill>
          <bgColor theme="0" tint="-0.24994659260841701"/>
        </patternFill>
      </fill>
    </dxf>
    <dxf>
      <fill>
        <patternFill patternType="lightGray"/>
      </fill>
    </dxf>
    <dxf>
      <fill>
        <patternFill>
          <bgColor theme="0" tint="-0.14996795556505021"/>
        </patternFill>
      </fill>
    </dxf>
    <dxf>
      <fill>
        <patternFill>
          <bgColor theme="9" tint="0.59996337778862885"/>
        </patternFill>
      </fill>
    </dxf>
    <dxf>
      <fill>
        <patternFill>
          <bgColor theme="8" tint="0.59996337778862885"/>
        </patternFill>
      </fill>
    </dxf>
    <dxf>
      <fill>
        <patternFill>
          <bgColor theme="5" tint="0.59996337778862885"/>
        </patternFill>
      </fill>
    </dxf>
    <dxf>
      <fill>
        <patternFill>
          <bgColor theme="0" tint="-0.14996795556505021"/>
        </patternFill>
      </fill>
    </dxf>
    <dxf>
      <fill>
        <patternFill>
          <bgColor theme="4" tint="0.59996337778862885"/>
        </patternFill>
      </fill>
    </dxf>
    <dxf>
      <fill>
        <patternFill>
          <bgColor theme="5" tint="0.59996337778862885"/>
        </patternFill>
      </fill>
    </dxf>
    <dxf>
      <fill>
        <patternFill>
          <bgColor theme="9" tint="0.59996337778862885"/>
        </patternFill>
      </fill>
    </dxf>
    <dxf>
      <fill>
        <patternFill patternType="lightGray"/>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0" tint="-0.14996795556505021"/>
        </patternFill>
      </fill>
    </dxf>
    <dxf>
      <fill>
        <patternFill>
          <bgColor theme="0" tint="-0.24994659260841701"/>
        </patternFill>
      </fill>
    </dxf>
    <dxf>
      <fill>
        <patternFill>
          <bgColor theme="9" tint="0.39994506668294322"/>
        </patternFill>
      </fill>
    </dxf>
    <dxf>
      <fill>
        <patternFill>
          <bgColor theme="9" tint="0.39994506668294322"/>
        </patternFill>
      </fill>
    </dxf>
    <dxf>
      <fill>
        <patternFill>
          <bgColor theme="0" tint="-0.24994659260841701"/>
        </patternFill>
      </fill>
    </dxf>
    <dxf>
      <fill>
        <patternFill>
          <bgColor theme="4" tint="0.39994506668294322"/>
        </patternFill>
      </fill>
    </dxf>
    <dxf>
      <fill>
        <patternFill>
          <bgColor theme="5" tint="0.39994506668294322"/>
        </patternFill>
      </fill>
    </dxf>
    <dxf>
      <fill>
        <patternFill>
          <bgColor theme="0" tint="-0.24994659260841701"/>
        </patternFill>
      </fill>
    </dxf>
    <dxf>
      <fill>
        <patternFill>
          <bgColor theme="0"/>
        </patternFill>
      </fill>
      <border>
        <left style="thin">
          <color theme="0"/>
        </left>
        <right style="thin">
          <color theme="0"/>
        </right>
        <top style="thin">
          <color theme="0"/>
        </top>
        <bottom style="thin">
          <color theme="0"/>
        </bottom>
        <vertical/>
        <horizontal/>
      </border>
    </dxf>
    <dxf>
      <fill>
        <patternFill>
          <bgColor theme="9" tint="0.39994506668294322"/>
        </patternFill>
      </fill>
    </dxf>
    <dxf>
      <fill>
        <patternFill>
          <bgColor theme="9" tint="0.39994506668294322"/>
        </patternFill>
      </fill>
    </dxf>
    <dxf>
      <fill>
        <patternFill>
          <bgColor theme="4" tint="0.39994506668294322"/>
        </patternFill>
      </fill>
    </dxf>
    <dxf>
      <fill>
        <patternFill>
          <bgColor theme="5" tint="0.39994506668294322"/>
        </patternFill>
      </fill>
    </dxf>
    <dxf>
      <fill>
        <patternFill>
          <bgColor theme="0" tint="-0.24994659260841701"/>
        </patternFill>
      </fill>
    </dxf>
    <dxf>
      <fill>
        <patternFill>
          <bgColor theme="0"/>
        </patternFill>
      </fill>
      <border>
        <left style="thin">
          <color theme="0"/>
        </left>
        <right style="thin">
          <color theme="0"/>
        </right>
        <top style="thin">
          <color theme="0"/>
        </top>
        <bottom style="thin">
          <color theme="0"/>
        </bottom>
        <vertical/>
        <horizontal/>
      </border>
    </dxf>
    <dxf>
      <fill>
        <patternFill>
          <bgColor theme="0" tint="-0.24994659260841701"/>
        </patternFill>
      </fill>
    </dxf>
    <dxf>
      <fill>
        <patternFill>
          <bgColor theme="0" tint="-0.14996795556505021"/>
        </patternFill>
      </fill>
    </dxf>
    <dxf>
      <fill>
        <patternFill>
          <bgColor theme="0" tint="-0.24994659260841701"/>
        </patternFill>
      </fill>
    </dxf>
    <dxf>
      <fill>
        <patternFill>
          <bgColor theme="9" tint="0.39994506668294322"/>
        </patternFill>
      </fill>
    </dxf>
    <dxf>
      <fill>
        <patternFill>
          <bgColor theme="9" tint="0.39994506668294322"/>
        </patternFill>
      </fill>
    </dxf>
    <dxf>
      <fill>
        <patternFill>
          <bgColor theme="4" tint="0.39994506668294322"/>
        </patternFill>
      </fill>
    </dxf>
    <dxf>
      <fill>
        <patternFill>
          <bgColor theme="5" tint="0.39994506668294322"/>
        </patternFill>
      </fill>
    </dxf>
    <dxf>
      <fill>
        <patternFill>
          <bgColor theme="0" tint="-0.24994659260841701"/>
        </patternFill>
      </fill>
    </dxf>
    <dxf>
      <font>
        <strike val="0"/>
        <outline val="0"/>
        <shadow val="0"/>
        <u val="none"/>
        <vertAlign val="baseline"/>
        <sz val="9"/>
        <name val="Roboto"/>
        <scheme val="none"/>
      </font>
      <numFmt numFmtId="0" formatCode="General"/>
      <fill>
        <patternFill patternType="none">
          <bgColor auto="1"/>
        </patternFill>
      </fill>
      <alignment vertical="top" textRotation="0" indent="0" justifyLastLine="0" shrinkToFit="0" readingOrder="0"/>
      <border diagonalUp="0" diagonalDown="0" outline="0">
        <left style="thin">
          <color auto="1"/>
        </left>
        <right style="thin">
          <color indexed="64"/>
        </right>
        <top style="thin">
          <color indexed="64"/>
        </top>
        <bottom style="thin">
          <color indexed="64"/>
        </bottom>
      </border>
    </dxf>
    <dxf>
      <font>
        <strike val="0"/>
        <outline val="0"/>
        <shadow val="0"/>
        <u val="none"/>
        <vertAlign val="baseline"/>
        <sz val="9"/>
        <name val="Roboto"/>
        <scheme val="none"/>
      </font>
      <fill>
        <patternFill patternType="none">
          <bgColor theme="0" tint="-0.249977111117893"/>
        </patternFill>
      </fill>
      <alignment vertical="top" textRotation="0" indent="0" justifyLastLine="0" shrinkToFit="0" readingOrder="0"/>
      <border diagonalUp="0" diagonalDown="0" outline="0">
        <left style="thin">
          <color auto="1"/>
        </left>
        <right style="thin">
          <color indexed="64"/>
        </right>
        <top style="thin">
          <color indexed="64"/>
        </top>
        <bottom style="thin">
          <color indexed="64"/>
        </bottom>
      </border>
    </dxf>
    <dxf>
      <font>
        <strike val="0"/>
        <outline val="0"/>
        <shadow val="0"/>
        <u val="none"/>
        <vertAlign val="baseline"/>
        <sz val="9"/>
        <name val="Roboto"/>
        <scheme val="none"/>
      </font>
      <fill>
        <patternFill patternType="none">
          <bgColor theme="0" tint="-0.249977111117893"/>
        </patternFill>
      </fill>
      <alignment vertical="top" textRotation="0" indent="0" justifyLastLine="0" shrinkToFit="0" readingOrder="0"/>
      <border diagonalUp="0" diagonalDown="0" outline="0">
        <left style="thin">
          <color auto="1"/>
        </left>
        <right style="thin">
          <color auto="1"/>
        </right>
        <top style="thin">
          <color indexed="64"/>
        </top>
        <bottom style="thin">
          <color indexed="64"/>
        </bottom>
      </border>
    </dxf>
    <dxf>
      <font>
        <strike val="0"/>
        <outline val="0"/>
        <shadow val="0"/>
        <u val="none"/>
        <vertAlign val="baseline"/>
        <sz val="9"/>
        <name val="Roboto"/>
        <scheme val="none"/>
      </font>
      <fill>
        <patternFill patternType="none">
          <bgColor theme="0" tint="-0.249977111117893"/>
        </patternFill>
      </fill>
      <alignment vertical="top" textRotation="0" indent="0" justifyLastLine="0" shrinkToFit="0" readingOrder="0"/>
      <border diagonalUp="0" diagonalDown="0" outline="0">
        <left style="thin">
          <color auto="1"/>
        </left>
        <right style="thin">
          <color auto="1"/>
        </right>
        <top style="thin">
          <color indexed="64"/>
        </top>
        <bottom style="thin">
          <color indexed="64"/>
        </bottom>
      </border>
    </dxf>
    <dxf>
      <font>
        <strike val="0"/>
        <outline val="0"/>
        <shadow val="0"/>
        <u val="none"/>
        <vertAlign val="baseline"/>
        <sz val="9"/>
        <name val="Roboto"/>
        <scheme val="none"/>
      </font>
      <numFmt numFmtId="0" formatCode="General"/>
      <fill>
        <patternFill patternType="none">
          <bgColor theme="0" tint="-0.249977111117893"/>
        </patternFill>
      </fill>
      <alignment vertical="top" textRotation="0" indent="0" justifyLastLine="0" shrinkToFit="0" readingOrder="0"/>
      <border diagonalUp="0" diagonalDown="0" outline="0">
        <left style="thin">
          <color indexed="64"/>
        </left>
        <right style="thin">
          <color auto="1"/>
        </right>
        <top style="thin">
          <color indexed="64"/>
        </top>
        <bottom style="thin">
          <color indexed="64"/>
        </bottom>
      </border>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1" hidden="1"/>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0" hidden="0"/>
    </dxf>
    <dxf>
      <font>
        <strike val="0"/>
        <outline val="0"/>
        <shadow val="0"/>
        <u val="none"/>
        <vertAlign val="baseline"/>
        <sz val="9"/>
        <name val="Roboto"/>
        <scheme val="none"/>
      </font>
      <numFmt numFmtId="0" formatCode="General"/>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1" hidden="1"/>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1" hidden="1"/>
    </dxf>
    <dxf>
      <font>
        <strike val="0"/>
        <outline val="0"/>
        <shadow val="0"/>
        <u val="none"/>
        <vertAlign val="baseline"/>
        <sz val="9"/>
        <name val="Roboto"/>
        <scheme val="none"/>
      </font>
      <numFmt numFmtId="1" formatCode="0"/>
      <fill>
        <patternFill patternType="none">
          <fgColor indexed="64"/>
          <bgColor auto="1"/>
        </patternFill>
      </fill>
      <alignment horizontal="right" vertical="top" textRotation="0" indent="0" justifyLastLine="0" shrinkToFit="0" readingOrder="0"/>
      <border diagonalUp="0" diagonalDown="0">
        <left style="thin">
          <color auto="1"/>
        </left>
        <right style="thin">
          <color auto="1"/>
        </right>
        <top style="thin">
          <color indexed="64"/>
        </top>
        <bottom style="thin">
          <color indexed="64"/>
        </bottom>
      </border>
      <protection locked="0" hidden="0"/>
    </dxf>
    <dxf>
      <font>
        <i/>
        <strike val="0"/>
        <outline val="0"/>
        <shadow val="0"/>
        <u val="none"/>
        <vertAlign val="baseline"/>
        <sz val="9"/>
        <color theme="0" tint="-0.499984740745262"/>
        <name val="Roboto"/>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fill>
        <patternFill patternType="solid">
          <fgColor indexed="64"/>
          <bgColor theme="6" tint="0.59999389629810485"/>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3" formatCode="#,##0"/>
      <fill>
        <patternFill patternType="solid">
          <fgColor indexed="64"/>
          <bgColor theme="6" tint="0.59999389629810485"/>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strike val="0"/>
        <outline val="0"/>
        <shadow val="0"/>
        <u val="none"/>
        <vertAlign val="baseline"/>
        <sz val="9"/>
        <name val="Roboto"/>
        <scheme val="none"/>
      </font>
      <numFmt numFmtId="0" formatCode="General"/>
      <fill>
        <patternFill patternType="solid">
          <fgColor indexed="64"/>
          <bgColor theme="6" tint="0.59999389629810485"/>
        </patternFill>
      </fill>
      <alignment vertical="top" textRotation="0" indent="0" justifyLastLine="0" shrinkToFit="0" readingOrder="0"/>
      <border diagonalUp="0" diagonalDown="0">
        <left style="thin">
          <color auto="1"/>
        </left>
        <right style="thin">
          <color auto="1"/>
        </right>
        <top style="thin">
          <color indexed="64"/>
        </top>
        <bottom style="thin">
          <color indexed="64"/>
        </bottom>
      </border>
      <protection locked="1" hidden="1"/>
    </dxf>
    <dxf>
      <font>
        <b/>
        <i val="0"/>
        <strike val="0"/>
        <condense val="0"/>
        <extend val="0"/>
        <outline val="0"/>
        <shadow val="0"/>
        <u val="none"/>
        <vertAlign val="baseline"/>
        <sz val="9"/>
        <color theme="1"/>
        <name val="Roboto"/>
        <scheme val="none"/>
      </font>
      <fill>
        <patternFill patternType="solid">
          <fgColor indexed="64"/>
          <bgColor theme="6" tint="0.5999938962981048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Roboto"/>
        <scheme val="none"/>
      </font>
      <fill>
        <patternFill patternType="none">
          <bgColor auto="1"/>
        </patternFill>
      </fill>
      <alignment vertical="top" textRotation="0" indent="0" justifyLastLine="0" shrinkToFit="0" readingOrder="0"/>
    </dxf>
    <dxf>
      <border>
        <bottom style="thin">
          <color indexed="64"/>
        </bottom>
      </border>
    </dxf>
    <dxf>
      <font>
        <b/>
        <i val="0"/>
        <strike val="0"/>
        <condense val="0"/>
        <extend val="0"/>
        <outline val="0"/>
        <shadow val="0"/>
        <u val="none"/>
        <vertAlign val="baseline"/>
        <sz val="9"/>
        <color auto="1"/>
        <name val="Roboto"/>
        <scheme val="none"/>
      </font>
      <fill>
        <patternFill patternType="solid">
          <fgColor rgb="FFA5A5A5"/>
          <bgColor theme="0" tint="-0.14999847407452621"/>
        </patternFill>
      </fill>
      <alignment horizontal="right" vertical="top"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border diagonalUp="0" diagonalDown="0">
        <left style="thin">
          <color theme="4"/>
        </left>
        <right style="thin">
          <color theme="4"/>
        </right>
        <top style="thin">
          <color theme="4"/>
        </top>
        <bottom/>
        <vertical/>
        <horizontal/>
      </border>
    </dxf>
    <dxf>
      <font>
        <b val="0"/>
        <i val="0"/>
        <strike val="0"/>
        <condense val="0"/>
        <extend val="0"/>
        <outline val="0"/>
        <shadow val="0"/>
        <u val="none"/>
        <vertAlign val="baseline"/>
        <sz val="11"/>
        <color theme="1"/>
        <name val="Calibri"/>
        <family val="2"/>
        <scheme val="minor"/>
      </font>
    </dxf>
    <dxf>
      <numFmt numFmtId="22" formatCode="mmm\-yy"/>
    </dxf>
    <dxf>
      <font>
        <b/>
        <i val="0"/>
        <strike val="0"/>
        <condense val="0"/>
        <extend val="0"/>
        <outline val="0"/>
        <shadow val="0"/>
        <u val="none"/>
        <vertAlign val="baseline"/>
        <sz val="11"/>
        <color theme="1"/>
        <name val="Calibri"/>
        <family val="2"/>
        <scheme val="minor"/>
      </font>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bottom" textRotation="0" wrapText="1" indent="0" justifyLastLine="0" shrinkToFit="0" readingOrder="0"/>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wrapText="1"/>
    </dxf>
    <dxf>
      <alignment wrapText="1"/>
    </dxf>
    <dxf>
      <alignment wrapText="1"/>
    </dxf>
    <dxf>
      <alignment wrapText="1"/>
    </dxf>
    <dxf>
      <alignment wrapText="1"/>
    </dxf>
    <dxf>
      <alignment vertical="top"/>
    </dxf>
    <dxf>
      <alignment vertical="top"/>
    </dxf>
    <dxf>
      <alignment vertical="top"/>
    </dxf>
    <dxf>
      <alignment vertical="top"/>
    </dxf>
    <dxf>
      <alignment vertical="top"/>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wrapText="1"/>
    </dxf>
    <dxf>
      <font>
        <b val="0"/>
        <i val="0"/>
        <strike val="0"/>
        <condense val="0"/>
        <extend val="0"/>
        <outline val="0"/>
        <shadow val="0"/>
        <u val="none"/>
        <vertAlign val="baseline"/>
        <sz val="11"/>
        <color theme="0"/>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protection locked="1" hidden="0"/>
    </dxf>
    <dxf>
      <alignment wrapText="0"/>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indexed="64"/>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auto="1"/>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left style="thin">
          <color auto="1"/>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numFmt numFmtId="1" formatCode="0"/>
      <fill>
        <patternFill patternType="none">
          <fgColor indexed="64"/>
          <bgColor auto="1"/>
        </patternFill>
      </fill>
      <alignment horizontal="right" vertical="top" textRotation="0" wrapText="0"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fill>
        <patternFill patternType="solid">
          <fgColor indexed="64"/>
          <bgColor theme="0" tint="-0.1499984740745262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fill>
        <patternFill patternType="solid">
          <fgColor indexed="64"/>
          <bgColor theme="0" tint="-0.1499984740745262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1" indent="0" justifyLastLine="0" shrinkToFit="0" readingOrder="0"/>
      <border diagonalUp="0" diagonalDown="0">
        <left style="thin">
          <color auto="1"/>
        </left>
        <right style="thin">
          <color auto="1"/>
        </right>
        <top style="thin">
          <color indexed="64"/>
        </top>
        <bottom style="thin">
          <color indexed="64"/>
        </bottom>
      </border>
      <protection locked="1" hidden="1"/>
    </dxf>
    <dxf>
      <font>
        <b/>
        <strike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dxf>
    <dxf>
      <border>
        <bottom style="thin">
          <color indexed="64"/>
        </bottom>
      </border>
    </dxf>
    <dxf>
      <font>
        <b/>
        <i val="0"/>
        <strike val="0"/>
        <condense val="0"/>
        <extend val="0"/>
        <outline val="0"/>
        <shadow val="0"/>
        <u val="none"/>
        <vertAlign val="baseline"/>
        <sz val="9"/>
        <color auto="1"/>
        <name val="Roboto"/>
        <scheme val="none"/>
      </font>
      <fill>
        <patternFill patternType="none">
          <fgColor rgb="FFA5A5A5"/>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0" tint="-0.499984740745262"/>
        <name val="Roboto"/>
        <scheme val="none"/>
      </font>
      <numFmt numFmtId="166" formatCode="0.0%"/>
      <fill>
        <patternFill patternType="solid">
          <fgColor indexed="64"/>
          <bgColor theme="0" tint="-0.14999847407452621"/>
        </patternFill>
      </fill>
      <alignment horizontal="right" vertical="top" textRotation="0" wrapText="0" indent="0" justifyLastLine="0" shrinkToFit="0" readingOrder="0"/>
      <border diagonalUp="0" diagonalDown="0">
        <left style="thin">
          <color auto="1"/>
        </left>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165" formatCode="&quot;$&quot;#,##0"/>
      <fill>
        <patternFill patternType="solid">
          <fgColor indexed="64"/>
          <bgColor theme="0" tint="-0.14999847407452621"/>
        </patternFill>
      </fill>
      <alignment horizontal="righ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font>
        <b/>
        <i val="0"/>
        <strike val="0"/>
        <condense val="0"/>
        <extend val="0"/>
        <outline val="0"/>
        <shadow val="0"/>
        <u val="none"/>
        <vertAlign val="baseline"/>
        <sz val="9"/>
        <color theme="1"/>
        <name val="Roboto"/>
        <scheme val="none"/>
      </font>
      <numFmt numFmtId="173" formatCode="&quot;$&quot;#,##0.00"/>
      <fill>
        <patternFill patternType="solid">
          <fgColor indexed="64"/>
          <bgColor theme="0" tint="-0.14999847407452621"/>
        </patternFill>
      </fill>
      <alignment horizontal="righ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4" formatCode="#,##0.00"/>
      <fill>
        <patternFill patternType="none">
          <fgColor indexed="64"/>
          <bgColor auto="1"/>
        </patternFill>
      </fill>
      <alignment horizontal="righ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4" formatCode="#,##0.00"/>
      <fill>
        <patternFill patternType="none">
          <fgColor indexed="64"/>
          <bgColor auto="1"/>
        </patternFill>
      </fill>
      <alignment horizontal="righ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4" formatCode="#,##0.00"/>
      <fill>
        <patternFill patternType="none">
          <fgColor indexed="64"/>
          <bgColor auto="1"/>
        </patternFill>
      </fill>
      <alignment horizontal="righ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4" formatCode="#,##0.00"/>
      <fill>
        <patternFill patternType="none">
          <fgColor indexed="64"/>
          <bgColor auto="1"/>
        </patternFill>
      </fill>
      <alignment horizontal="righ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4" formatCode="#,##0.00"/>
      <fill>
        <patternFill patternType="none">
          <fgColor indexed="64"/>
          <bgColor auto="1"/>
        </patternFill>
      </fill>
      <alignment horizontal="righ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font>
        <b/>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top" textRotation="0" wrapText="1" indent="0" justifyLastLine="0" shrinkToFit="0" readingOrder="0"/>
      <border diagonalUp="0" diagonalDown="0">
        <left/>
        <right style="thin">
          <color auto="1"/>
        </right>
        <top style="thin">
          <color auto="1"/>
        </top>
        <bottom style="thin">
          <color auto="1"/>
        </bottom>
      </border>
      <protection locked="1" hidden="1"/>
    </dxf>
    <dxf>
      <border outline="0">
        <top style="thin">
          <color auto="1"/>
        </top>
      </border>
    </dxf>
    <dxf>
      <border outline="0">
        <left style="thin">
          <color auto="1"/>
        </left>
        <right style="thin">
          <color auto="1"/>
        </right>
        <top style="thin">
          <color auto="1"/>
        </top>
        <bottom style="thin">
          <color auto="1"/>
        </bottom>
      </border>
    </dxf>
    <dxf>
      <font>
        <strike val="0"/>
        <outline val="0"/>
        <shadow val="0"/>
        <u val="none"/>
        <vertAlign val="baseline"/>
        <sz val="9"/>
        <name val="Roboto"/>
        <scheme val="none"/>
      </font>
    </dxf>
    <dxf>
      <border outline="0">
        <bottom style="thin">
          <color auto="1"/>
        </bottom>
      </border>
    </dxf>
    <dxf>
      <font>
        <strike val="0"/>
        <outline val="0"/>
        <shadow val="0"/>
        <u val="none"/>
        <vertAlign val="baseline"/>
        <sz val="9"/>
        <color auto="1"/>
        <name val="Roboto"/>
        <scheme val="none"/>
      </font>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170" formatCode="mmm\ d\,\ yy"/>
      <fill>
        <patternFill patternType="solid">
          <fgColor indexed="64"/>
          <bgColor theme="6"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171" formatCode="mmm\ d\,\ yyyy"/>
      <fill>
        <patternFill patternType="solid">
          <fgColor indexed="64"/>
          <bgColor theme="6"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3" formatCode="#,##0"/>
      <fill>
        <patternFill patternType="solid">
          <fgColor indexed="64"/>
          <bgColor theme="6" tint="0.79998168889431442"/>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168" formatCode="[$-409]d\-mmm\-yy;@"/>
      <fill>
        <patternFill patternType="solid">
          <fgColor indexed="64"/>
          <bgColor theme="6"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i val="0"/>
        <strike val="0"/>
        <condense val="0"/>
        <extend val="0"/>
        <outline val="0"/>
        <shadow val="0"/>
        <u val="none"/>
        <vertAlign val="baseline"/>
        <sz val="9"/>
        <color theme="1"/>
        <name val="Roboto"/>
        <scheme val="none"/>
      </font>
      <fill>
        <patternFill patternType="solid">
          <fgColor indexed="64"/>
          <bgColor rgb="FFFF5757"/>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1"/>
    </dxf>
    <dxf>
      <font>
        <b/>
        <color theme="1"/>
      </font>
      <border>
        <bottom style="thin">
          <color theme="6"/>
        </bottom>
        <vertical/>
        <horizontal/>
      </border>
    </dxf>
    <dxf>
      <font>
        <b val="0"/>
        <i val="0"/>
        <sz val="9"/>
        <color theme="1"/>
        <name val="Roboto"/>
      </font>
      <fill>
        <patternFill patternType="none">
          <bgColor auto="1"/>
        </patternFill>
      </fill>
      <border diagonalUp="0" diagonalDown="0">
        <left/>
        <right/>
        <top/>
        <bottom/>
        <vertical/>
        <horizontal/>
      </border>
    </dxf>
    <dxf>
      <border>
        <top style="thin">
          <color theme="1" tint="0.499984740745262"/>
        </top>
        <bottom style="thin">
          <color theme="1" tint="0.499984740745262"/>
        </bottom>
      </border>
    </dxf>
    <dxf>
      <border>
        <top style="thin">
          <color theme="1" tint="0.499984740745262"/>
        </top>
        <bottom style="thin">
          <color theme="1" tint="0.499984740745262"/>
        </bottom>
      </border>
    </dxf>
    <dxf>
      <font>
        <b val="0"/>
        <i val="0"/>
        <color auto="1"/>
      </font>
    </dxf>
    <dxf>
      <font>
        <b/>
        <color theme="1"/>
      </font>
      <fill>
        <patternFill>
          <bgColor theme="0" tint="-0.14996795556505021"/>
        </patternFill>
      </fill>
    </dxf>
    <dxf>
      <font>
        <b/>
        <color theme="1" tint="0.499984740745262"/>
      </font>
    </dxf>
    <dxf>
      <font>
        <b/>
        <color theme="1"/>
      </font>
    </dxf>
    <dxf>
      <fill>
        <patternFill>
          <bgColor theme="0" tint="-4.9989318521683403E-2"/>
        </patternFill>
      </fill>
    </dxf>
    <dxf>
      <fill>
        <patternFill patternType="solid">
          <fgColor theme="0"/>
          <bgColor theme="0" tint="-4.9989318521683403E-2"/>
        </patternFill>
      </fill>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0" tint="-0.14999847407452621"/>
          <bgColor theme="0" tint="-0.14999847407452621"/>
        </patternFill>
      </fill>
      <border>
        <top style="thin">
          <color theme="0" tint="-0.34998626667073579"/>
        </top>
        <bottom style="thin">
          <color theme="0" tint="-0.34998626667073579"/>
        </bottom>
      </border>
    </dxf>
    <dxf>
      <fill>
        <patternFill>
          <bgColor theme="0" tint="-4.9989318521683403E-2"/>
        </patternFill>
      </fill>
    </dxf>
    <dxf>
      <font>
        <b/>
        <color theme="1"/>
      </font>
      <fill>
        <patternFill patternType="solid">
          <fgColor theme="0"/>
          <bgColor theme="0"/>
        </patternFill>
      </fill>
      <border>
        <top style="thin">
          <color theme="1" tint="0.499984740745262"/>
        </top>
        <bottom style="thin">
          <color theme="1" tint="0.499984740745262"/>
        </bottom>
      </border>
    </dxf>
    <dxf>
      <font>
        <b/>
        <color theme="1"/>
      </font>
      <fill>
        <patternFill>
          <bgColor theme="0" tint="-4.9989318521683403E-2"/>
        </patternFill>
      </fill>
      <border>
        <top style="thin">
          <color theme="1" tint="0.499984740745262"/>
        </top>
        <bottom style="thin">
          <color theme="1" tint="0.499984740745262"/>
        </bottom>
      </border>
    </dxf>
    <dxf>
      <font>
        <color theme="1"/>
      </font>
      <fill>
        <patternFill patternType="none">
          <bgColor auto="1"/>
        </patternFill>
      </fill>
      <border>
        <left style="medium">
          <color theme="0"/>
        </left>
        <right style="medium">
          <color theme="0"/>
        </right>
        <top style="medium">
          <color theme="0"/>
        </top>
        <bottom style="medium">
          <color theme="0"/>
        </bottom>
        <vertical style="thin">
          <color theme="0" tint="-0.14996795556505021"/>
        </vertical>
        <horizontal style="thin">
          <color theme="0" tint="-0.14996795556505021"/>
        </horizontal>
      </border>
    </dxf>
    <dxf>
      <border>
        <top style="thin">
          <color theme="1" tint="0.499984740745262"/>
        </top>
        <bottom style="thin">
          <color theme="1" tint="0.499984740745262"/>
        </bottom>
      </border>
    </dxf>
    <dxf>
      <border>
        <top style="thin">
          <color theme="1" tint="0.499984740745262"/>
        </top>
        <bottom style="thin">
          <color theme="1" tint="0.499984740745262"/>
        </bottom>
      </border>
    </dxf>
    <dxf>
      <font>
        <b val="0"/>
        <i val="0"/>
        <color auto="1"/>
      </font>
    </dxf>
    <dxf>
      <font>
        <b/>
        <color theme="1"/>
      </font>
      <fill>
        <patternFill>
          <bgColor theme="0" tint="-0.14996795556505021"/>
        </patternFill>
      </fill>
    </dxf>
    <dxf>
      <font>
        <b/>
        <color theme="1" tint="0.499984740745262"/>
      </font>
    </dxf>
    <dxf>
      <font>
        <b/>
        <color theme="1"/>
      </font>
    </dxf>
    <dxf>
      <fill>
        <patternFill>
          <bgColor theme="0" tint="-4.9989318521683403E-2"/>
        </patternFill>
      </fill>
    </dxf>
    <dxf>
      <fill>
        <patternFill patternType="solid">
          <fgColor theme="0"/>
          <bgColor theme="0" tint="-4.9989318521683403E-2"/>
        </patternFill>
      </fill>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0" tint="-0.14999847407452621"/>
          <bgColor theme="0" tint="-0.14999847407452621"/>
        </patternFill>
      </fill>
      <border>
        <top style="thin">
          <color theme="0" tint="-0.34998626667073579"/>
        </top>
        <bottom style="thin">
          <color theme="0" tint="-0.34998626667073579"/>
        </bottom>
      </border>
    </dxf>
    <dxf>
      <fill>
        <patternFill>
          <bgColor theme="0" tint="-4.9989318521683403E-2"/>
        </patternFill>
      </fill>
    </dxf>
    <dxf>
      <font>
        <b/>
        <color theme="1"/>
      </font>
      <fill>
        <patternFill patternType="solid">
          <fgColor theme="0"/>
          <bgColor theme="0"/>
        </patternFill>
      </fill>
      <border>
        <top style="thin">
          <color theme="1" tint="0.499984740745262"/>
        </top>
        <bottom style="thin">
          <color theme="1" tint="0.499984740745262"/>
        </bottom>
      </border>
    </dxf>
    <dxf>
      <font>
        <b/>
        <color theme="1"/>
      </font>
      <fill>
        <patternFill>
          <bgColor theme="0" tint="-4.9989318521683403E-2"/>
        </patternFill>
      </fill>
      <border>
        <top style="thin">
          <color theme="1" tint="0.499984740745262"/>
        </top>
        <bottom style="thin">
          <color theme="1" tint="0.499984740745262"/>
        </bottom>
      </border>
    </dxf>
    <dxf>
      <font>
        <color theme="1"/>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border>
        <top style="thin">
          <color theme="6"/>
        </top>
        <bottom style="thin">
          <color theme="6"/>
        </bottom>
      </border>
    </dxf>
    <dxf>
      <border>
        <top style="thin">
          <color theme="6"/>
        </top>
        <bottom style="thin">
          <color theme="6"/>
        </bottom>
      </border>
    </dxf>
    <dxf>
      <font>
        <b/>
        <color theme="6"/>
      </font>
    </dxf>
    <dxf>
      <font>
        <b/>
        <color theme="1"/>
      </font>
    </dxf>
    <dxf>
      <font>
        <b/>
        <color theme="6"/>
      </font>
    </dxf>
    <dxf>
      <font>
        <b/>
        <color theme="1"/>
      </font>
    </dxf>
    <dxf>
      <fill>
        <patternFill patternType="none">
          <bgColor auto="1"/>
        </patternFill>
      </fill>
    </dxf>
    <dxf>
      <fill>
        <patternFill patternType="solid">
          <fgColor theme="6" tint="0.79998168889431442"/>
          <bgColor theme="6" tint="0.79998168889431442"/>
        </patternFill>
      </fill>
      <border>
        <left style="thin">
          <color theme="6" tint="0.59999389629810485"/>
        </left>
        <right style="thin">
          <color theme="6" tint="0.59999389629810485"/>
        </right>
        <top style="thin">
          <color theme="6" tint="0.59999389629810485"/>
        </top>
        <bottom style="thin">
          <color theme="6" tint="0.59999389629810485"/>
        </bottom>
        <vertical style="thin">
          <color theme="6" tint="0.59999389629810485"/>
        </vertical>
        <horizontal style="thin">
          <color theme="6" tint="0.59999389629810485"/>
        </horizontal>
      </border>
    </dxf>
    <dxf>
      <fill>
        <patternFill patternType="solid">
          <fgColor theme="6" tint="0.79998168889431442"/>
          <bgColor theme="6" tint="0.79998168889431442"/>
        </patternFill>
      </fill>
      <border>
        <top style="thin">
          <color theme="6" tint="0.59999389629810485"/>
        </top>
        <bottom style="thin">
          <color theme="6" tint="0.59999389629810485"/>
        </bottom>
      </border>
    </dxf>
    <dxf>
      <font>
        <b/>
        <color theme="1"/>
      </font>
      <fill>
        <patternFill patternType="solid">
          <fgColor theme="0"/>
          <bgColor theme="0"/>
        </patternFill>
      </fill>
      <border>
        <top style="thin">
          <color theme="6"/>
        </top>
        <bottom style="thin">
          <color theme="6"/>
        </bottom>
      </border>
    </dxf>
    <dxf>
      <font>
        <b/>
        <color theme="1"/>
      </font>
      <border>
        <top style="thin">
          <color theme="6"/>
        </top>
        <bottom style="thin">
          <color theme="6"/>
        </bottom>
      </border>
    </dxf>
    <dxf>
      <font>
        <color theme="1"/>
      </font>
      <border>
        <horizontal style="thin">
          <color theme="6" tint="0.79998168889431442"/>
        </horizontal>
      </border>
    </dxf>
    <dxf>
      <font>
        <b/>
        <color theme="1"/>
      </font>
      <fill>
        <patternFill>
          <bgColor theme="4" tint="0.79998168889431442"/>
        </patternFill>
      </fill>
    </dxf>
    <dxf>
      <font>
        <b/>
        <color theme="1"/>
      </font>
      <fill>
        <patternFill patternType="solid">
          <fgColor theme="4" tint="0.79995117038483843"/>
          <bgColor theme="4" tint="0.59996337778862885"/>
        </patternFill>
      </fill>
      <border>
        <bottom style="thin">
          <color theme="0"/>
        </bottom>
      </border>
    </dxf>
    <dxf>
      <border>
        <top style="thin">
          <color theme="4" tint="0.79998168889431442"/>
        </top>
      </border>
    </dxf>
    <dxf>
      <border>
        <top style="thin">
          <color theme="4" tint="0.79998168889431442"/>
        </top>
      </border>
    </dxf>
    <dxf>
      <font>
        <b/>
        <color theme="1"/>
      </font>
    </dxf>
    <dxf>
      <font>
        <b/>
        <color theme="1"/>
      </font>
      <fill>
        <patternFill patternType="solid">
          <fgColor theme="4" tint="0.79998168889431442"/>
          <bgColor theme="4" tint="0.79998168889431442"/>
        </patternFill>
      </fill>
      <border>
        <top style="thin">
          <color theme="4" tint="0.59999389629810485"/>
        </top>
        <bottom style="thin">
          <color theme="4" tint="0.59999389629810485"/>
        </bottom>
      </border>
    </dxf>
    <dxf>
      <border>
        <left style="thin">
          <color theme="4"/>
        </left>
        <right style="thin">
          <color theme="4"/>
        </right>
        <top style="thin">
          <color theme="4"/>
        </top>
        <bottom style="thin">
          <color theme="4"/>
        </bottom>
      </border>
    </dxf>
    <dxf>
      <border>
        <left style="thin">
          <color theme="4" tint="0.59999389629810485"/>
        </left>
        <right style="thin">
          <color theme="4" tint="0.59999389629810485"/>
        </right>
        <top style="thin">
          <color theme="4" tint="0.59999389629810485"/>
        </top>
        <bottom style="thin">
          <color theme="4" tint="0.59999389629810485"/>
        </bottom>
      </border>
    </dxf>
    <dxf>
      <border>
        <right style="thin">
          <color theme="4"/>
        </right>
      </border>
    </dxf>
    <dxf>
      <font>
        <b/>
        <color theme="1"/>
      </font>
      <border>
        <left style="medium">
          <color theme="4"/>
        </left>
        <right style="medium">
          <color theme="4"/>
        </right>
        <top style="medium">
          <color theme="4"/>
        </top>
        <bottom style="medium">
          <color theme="4"/>
        </bottom>
      </border>
    </dxf>
    <dxf>
      <font>
        <b/>
        <color theme="1"/>
      </font>
      <border>
        <left style="medium">
          <color theme="4"/>
        </left>
        <right style="medium">
          <color theme="4"/>
        </right>
        <top style="medium">
          <color theme="4"/>
        </top>
        <bottom style="medium">
          <color theme="4"/>
        </bottom>
        <horizontal style="thin">
          <color theme="0"/>
        </horizontal>
      </border>
    </dxf>
    <dxf>
      <font>
        <color theme="4" tint="-0.249977111117893"/>
      </font>
      <border>
        <horizontal style="thin">
          <color theme="4" tint="0.79998168889431442"/>
        </horizontal>
      </border>
    </dxf>
  </dxfs>
  <tableStyles count="5" defaultTableStyle="TableStyleMedium2" defaultPivotStyle="PivotStyleLight16">
    <tableStyle name="Dashboard" table="0" count="12" xr9:uid="{1EA2D869-A395-46A2-B858-9BB3C0E16158}">
      <tableStyleElement type="wholeTable" dxfId="410"/>
      <tableStyleElement type="headerRow" dxfId="409"/>
      <tableStyleElement type="totalRow" dxfId="408"/>
      <tableStyleElement type="firstColumn" dxfId="407"/>
      <tableStyleElement type="firstRowStripe" dxfId="406"/>
      <tableStyleElement type="firstColumnStripe" dxfId="405"/>
      <tableStyleElement type="firstSubtotalRow" dxfId="404"/>
      <tableStyleElement type="secondSubtotalRow" dxfId="403"/>
      <tableStyleElement type="secondColumnSubheading" dxfId="402"/>
      <tableStyleElement type="thirdColumnSubheading" dxfId="401"/>
      <tableStyleElement type="firstRowSubheading" dxfId="400"/>
      <tableStyleElement type="secondRowSubheading" dxfId="399"/>
    </tableStyle>
    <tableStyle name="Expenditure_dashboard" table="0" count="12" xr9:uid="{93116E51-3D64-49B3-9848-A68F5986854E}">
      <tableStyleElement type="wholeTable" dxfId="398"/>
      <tableStyleElement type="headerRow" dxfId="397"/>
      <tableStyleElement type="totalRow" dxfId="396"/>
      <tableStyleElement type="firstRowStripe" dxfId="395"/>
      <tableStyleElement type="firstColumnStripe" dxfId="394"/>
      <tableStyleElement type="secondColumnStripe" dxfId="393"/>
      <tableStyleElement type="firstSubtotalRow" dxfId="392"/>
      <tableStyleElement type="secondSubtotalRow" dxfId="391"/>
      <tableStyleElement type="firstRowSubheading" dxfId="390"/>
      <tableStyleElement type="secondRowSubheading" dxfId="389"/>
      <tableStyleElement type="pageFieldLabels" dxfId="388"/>
      <tableStyleElement type="pageFieldValues" dxfId="387"/>
    </tableStyle>
    <tableStyle name="Expenditures" table="0" count="13" xr9:uid="{75DB1FEB-A58E-43B3-8FF1-C530130C158E}">
      <tableStyleElement type="wholeTable" dxfId="386"/>
      <tableStyleElement type="headerRow" dxfId="385"/>
      <tableStyleElement type="totalRow" dxfId="384"/>
      <tableStyleElement type="firstColumn" dxfId="383"/>
      <tableStyleElement type="firstRowStripe" dxfId="382"/>
      <tableStyleElement type="firstColumnStripe" dxfId="381"/>
      <tableStyleElement type="secondColumnStripe" dxfId="380"/>
      <tableStyleElement type="firstSubtotalRow" dxfId="379"/>
      <tableStyleElement type="secondSubtotalRow" dxfId="378"/>
      <tableStyleElement type="firstRowSubheading" dxfId="377"/>
      <tableStyleElement type="secondRowSubheading" dxfId="376"/>
      <tableStyleElement type="pageFieldLabels" dxfId="375"/>
      <tableStyleElement type="pageFieldValues" dxfId="374"/>
    </tableStyle>
    <tableStyle name="PivotStyleLight1 2" table="0" count="13" xr9:uid="{A189C6E3-6F36-47ED-85EC-322E8CE55E4D}">
      <tableStyleElement type="wholeTable" dxfId="373"/>
      <tableStyleElement type="headerRow" dxfId="372"/>
      <tableStyleElement type="totalRow" dxfId="371"/>
      <tableStyleElement type="firstColumn" dxfId="370"/>
      <tableStyleElement type="firstRowStripe" dxfId="369"/>
      <tableStyleElement type="firstColumnStripe" dxfId="368"/>
      <tableStyleElement type="secondColumnStripe" dxfId="367"/>
      <tableStyleElement type="firstSubtotalRow" dxfId="366"/>
      <tableStyleElement type="secondSubtotalRow" dxfId="365"/>
      <tableStyleElement type="firstRowSubheading" dxfId="364"/>
      <tableStyleElement type="secondRowSubheading" dxfId="363"/>
      <tableStyleElement type="pageFieldLabels" dxfId="362"/>
      <tableStyleElement type="pageFieldValues" dxfId="361"/>
    </tableStyle>
    <tableStyle name="Submission form" pivot="0" table="0" count="10" xr9:uid="{4252E280-5AD9-4C1D-9FBB-1F60CB9C2D5F}">
      <tableStyleElement type="wholeTable" dxfId="360"/>
      <tableStyleElement type="headerRow" dxfId="359"/>
    </tableStyle>
  </tableStyles>
  <colors>
    <mruColors>
      <color rgb="FF4270C2"/>
      <color rgb="FFFFCC29"/>
      <color rgb="FF84A2D8"/>
      <color rgb="FF3129D1"/>
      <color rgb="FFFF5757"/>
      <color rgb="FFE371EF"/>
      <color rgb="FF68A042"/>
      <color rgb="FFD60057"/>
      <color rgb="FFFF6565"/>
      <color rgb="FFEEB000"/>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6" tint="0.79998168889431442"/>
              <bgColor theme="6"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6" tint="0.59999389629810485"/>
              <bgColor theme="4" tint="0.599963377788628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ubmission form">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1.xml"/><Relationship Id="rId18" Type="http://schemas.openxmlformats.org/officeDocument/2006/relationships/pivotCacheDefinition" Target="pivotCache/pivotCacheDefinition6.xml"/><Relationship Id="rId26" Type="http://schemas.openxmlformats.org/officeDocument/2006/relationships/theme" Target="theme/theme1.xml"/><Relationship Id="rId39" Type="http://schemas.openxmlformats.org/officeDocument/2006/relationships/customXml" Target="../customXml/item7.xml"/><Relationship Id="rId21" Type="http://schemas.openxmlformats.org/officeDocument/2006/relationships/pivotCacheDefinition" Target="pivotCache/pivotCacheDefinition9.xml"/><Relationship Id="rId34" Type="http://schemas.openxmlformats.org/officeDocument/2006/relationships/customXml" Target="../customXml/item2.xml"/><Relationship Id="rId42" Type="http://schemas.openxmlformats.org/officeDocument/2006/relationships/customXml" Target="../customXml/item10.xml"/><Relationship Id="rId47" Type="http://schemas.openxmlformats.org/officeDocument/2006/relationships/customXml" Target="../customXml/item15.xml"/><Relationship Id="rId50" Type="http://schemas.openxmlformats.org/officeDocument/2006/relationships/customXml" Target="../customXml/item18.xml"/><Relationship Id="rId55" Type="http://schemas.openxmlformats.org/officeDocument/2006/relationships/customXml" Target="../customXml/item23.xml"/><Relationship Id="rId63" Type="http://schemas.openxmlformats.org/officeDocument/2006/relationships/customXml" Target="../customXml/item3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9"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pivotCacheDefinition" Target="pivotCache/pivotCacheDefinition12.xml"/><Relationship Id="rId32" Type="http://schemas.openxmlformats.org/officeDocument/2006/relationships/calcChain" Target="calcChain.xml"/><Relationship Id="rId37" Type="http://schemas.openxmlformats.org/officeDocument/2006/relationships/customXml" Target="../customXml/item5.xml"/><Relationship Id="rId40" Type="http://schemas.openxmlformats.org/officeDocument/2006/relationships/customXml" Target="../customXml/item8.xml"/><Relationship Id="rId45" Type="http://schemas.openxmlformats.org/officeDocument/2006/relationships/customXml" Target="../customXml/item13.xml"/><Relationship Id="rId53" Type="http://schemas.openxmlformats.org/officeDocument/2006/relationships/customXml" Target="../customXml/item21.xml"/><Relationship Id="rId58" Type="http://schemas.openxmlformats.org/officeDocument/2006/relationships/customXml" Target="../customXml/item26.xml"/><Relationship Id="rId5" Type="http://schemas.openxmlformats.org/officeDocument/2006/relationships/worksheet" Target="worksheets/sheet5.xml"/><Relationship Id="rId61" Type="http://schemas.openxmlformats.org/officeDocument/2006/relationships/customXml" Target="../customXml/item29.xml"/><Relationship Id="rId19" Type="http://schemas.openxmlformats.org/officeDocument/2006/relationships/pivotCacheDefinition" Target="pivotCache/pivotCacheDefinition7.xml"/><Relationship Id="rId14" Type="http://schemas.openxmlformats.org/officeDocument/2006/relationships/pivotCacheDefinition" Target="pivotCache/pivotCacheDefinition2.xml"/><Relationship Id="rId22" Type="http://schemas.openxmlformats.org/officeDocument/2006/relationships/pivotCacheDefinition" Target="pivotCache/pivotCacheDefinition10.xml"/><Relationship Id="rId27" Type="http://schemas.openxmlformats.org/officeDocument/2006/relationships/connections" Target="connections.xml"/><Relationship Id="rId30" Type="http://schemas.openxmlformats.org/officeDocument/2006/relationships/sheetMetadata" Target="metadata.xml"/><Relationship Id="rId35" Type="http://schemas.openxmlformats.org/officeDocument/2006/relationships/customXml" Target="../customXml/item3.xml"/><Relationship Id="rId43" Type="http://schemas.openxmlformats.org/officeDocument/2006/relationships/customXml" Target="../customXml/item11.xml"/><Relationship Id="rId48" Type="http://schemas.openxmlformats.org/officeDocument/2006/relationships/customXml" Target="../customXml/item16.xml"/><Relationship Id="rId56" Type="http://schemas.openxmlformats.org/officeDocument/2006/relationships/customXml" Target="../customXml/item24.xml"/><Relationship Id="rId64" Type="http://schemas.openxmlformats.org/officeDocument/2006/relationships/customXml" Target="../customXml/item32.xml"/><Relationship Id="rId8" Type="http://schemas.openxmlformats.org/officeDocument/2006/relationships/worksheet" Target="worksheets/sheet8.xml"/><Relationship Id="rId51" Type="http://schemas.openxmlformats.org/officeDocument/2006/relationships/customXml" Target="../customXml/item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pivotCacheDefinition" Target="pivotCache/pivotCacheDefinition5.xml"/><Relationship Id="rId25" Type="http://schemas.microsoft.com/office/2007/relationships/slicerCache" Target="slicerCaches/slicerCache1.xml"/><Relationship Id="rId33" Type="http://schemas.openxmlformats.org/officeDocument/2006/relationships/customXml" Target="../customXml/item1.xml"/><Relationship Id="rId38" Type="http://schemas.openxmlformats.org/officeDocument/2006/relationships/customXml" Target="../customXml/item6.xml"/><Relationship Id="rId46" Type="http://schemas.openxmlformats.org/officeDocument/2006/relationships/customXml" Target="../customXml/item14.xml"/><Relationship Id="rId59" Type="http://schemas.openxmlformats.org/officeDocument/2006/relationships/customXml" Target="../customXml/item27.xml"/><Relationship Id="rId20" Type="http://schemas.openxmlformats.org/officeDocument/2006/relationships/pivotCacheDefinition" Target="pivotCache/pivotCacheDefinition8.xml"/><Relationship Id="rId41" Type="http://schemas.openxmlformats.org/officeDocument/2006/relationships/customXml" Target="../customXml/item9.xml"/><Relationship Id="rId54" Type="http://schemas.openxmlformats.org/officeDocument/2006/relationships/customXml" Target="../customXml/item22.xml"/><Relationship Id="rId62" Type="http://schemas.openxmlformats.org/officeDocument/2006/relationships/customXml" Target="../customXml/item3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3.xml"/><Relationship Id="rId23" Type="http://schemas.openxmlformats.org/officeDocument/2006/relationships/pivotCacheDefinition" Target="pivotCache/pivotCacheDefinition11.xml"/><Relationship Id="rId28" Type="http://schemas.openxmlformats.org/officeDocument/2006/relationships/styles" Target="styles.xml"/><Relationship Id="rId36" Type="http://schemas.openxmlformats.org/officeDocument/2006/relationships/customXml" Target="../customXml/item4.xml"/><Relationship Id="rId49" Type="http://schemas.openxmlformats.org/officeDocument/2006/relationships/customXml" Target="../customXml/item17.xml"/><Relationship Id="rId57" Type="http://schemas.openxmlformats.org/officeDocument/2006/relationships/customXml" Target="../customXml/item25.xml"/><Relationship Id="rId10" Type="http://schemas.openxmlformats.org/officeDocument/2006/relationships/worksheet" Target="worksheets/sheet10.xml"/><Relationship Id="rId31" Type="http://schemas.openxmlformats.org/officeDocument/2006/relationships/powerPivotData" Target="model/item.data"/><Relationship Id="rId44" Type="http://schemas.openxmlformats.org/officeDocument/2006/relationships/customXml" Target="../customXml/item12.xml"/><Relationship Id="rId52" Type="http://schemas.openxmlformats.org/officeDocument/2006/relationships/customXml" Target="../customXml/item20.xml"/><Relationship Id="rId60" Type="http://schemas.openxmlformats.org/officeDocument/2006/relationships/customXml" Target="../customXml/item28.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absolute">
    <xdr:from>
      <xdr:col>1</xdr:col>
      <xdr:colOff>171452</xdr:colOff>
      <xdr:row>5</xdr:row>
      <xdr:rowOff>9525</xdr:rowOff>
    </xdr:from>
    <xdr:to>
      <xdr:col>9</xdr:col>
      <xdr:colOff>437509</xdr:colOff>
      <xdr:row>6</xdr:row>
      <xdr:rowOff>104739</xdr:rowOff>
    </xdr:to>
    <xdr:pic>
      <xdr:nvPicPr>
        <xdr:cNvPr id="2" name="Picture 1">
          <a:extLst>
            <a:ext uri="{FF2B5EF4-FFF2-40B4-BE49-F238E27FC236}">
              <a16:creationId xmlns:a16="http://schemas.microsoft.com/office/drawing/2014/main" id="{56A7C3F5-A7DC-4E01-9CAC-A4BA07F2D8B8}"/>
            </a:ext>
          </a:extLst>
        </xdr:cNvPr>
        <xdr:cNvPicPr>
          <a:picLocks noChangeAspect="1"/>
        </xdr:cNvPicPr>
      </xdr:nvPicPr>
      <xdr:blipFill>
        <a:blip xmlns:r="http://schemas.openxmlformats.org/officeDocument/2006/relationships" r:embed="rId1"/>
        <a:stretch>
          <a:fillRect/>
        </a:stretch>
      </xdr:blipFill>
      <xdr:spPr>
        <a:xfrm>
          <a:off x="781052" y="1152525"/>
          <a:ext cx="5142857" cy="285714"/>
        </a:xfrm>
        <a:prstGeom prst="rect">
          <a:avLst/>
        </a:prstGeom>
      </xdr:spPr>
    </xdr:pic>
    <xdr:clientData/>
  </xdr:twoCellAnchor>
  <xdr:twoCellAnchor editAs="absolute">
    <xdr:from>
      <xdr:col>8</xdr:col>
      <xdr:colOff>172477</xdr:colOff>
      <xdr:row>6</xdr:row>
      <xdr:rowOff>13668</xdr:rowOff>
    </xdr:from>
    <xdr:to>
      <xdr:col>9</xdr:col>
      <xdr:colOff>496327</xdr:colOff>
      <xdr:row>7</xdr:row>
      <xdr:rowOff>122432</xdr:rowOff>
    </xdr:to>
    <xdr:sp macro="" textlink="">
      <xdr:nvSpPr>
        <xdr:cNvPr id="3" name="Arrow: Down 2">
          <a:extLst>
            <a:ext uri="{FF2B5EF4-FFF2-40B4-BE49-F238E27FC236}">
              <a16:creationId xmlns:a16="http://schemas.microsoft.com/office/drawing/2014/main" id="{6E457A73-46D3-4685-B71E-2D24748DF359}"/>
            </a:ext>
          </a:extLst>
        </xdr:cNvPr>
        <xdr:cNvSpPr>
          <a:spLocks noChangeAspect="1"/>
        </xdr:cNvSpPr>
      </xdr:nvSpPr>
      <xdr:spPr>
        <a:xfrm rot="6535481">
          <a:off x="5366370" y="1030075"/>
          <a:ext cx="299264" cy="933450"/>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1</xdr:col>
      <xdr:colOff>171452</xdr:colOff>
      <xdr:row>10</xdr:row>
      <xdr:rowOff>19051</xdr:rowOff>
    </xdr:from>
    <xdr:to>
      <xdr:col>9</xdr:col>
      <xdr:colOff>438152</xdr:colOff>
      <xdr:row>17</xdr:row>
      <xdr:rowOff>147663</xdr:rowOff>
    </xdr:to>
    <xdr:pic>
      <xdr:nvPicPr>
        <xdr:cNvPr id="4" name="Picture 3">
          <a:extLst>
            <a:ext uri="{FF2B5EF4-FFF2-40B4-BE49-F238E27FC236}">
              <a16:creationId xmlns:a16="http://schemas.microsoft.com/office/drawing/2014/main" id="{D1CABA23-2051-4E4D-BA4E-C69FE09C33A8}"/>
            </a:ext>
          </a:extLst>
        </xdr:cNvPr>
        <xdr:cNvPicPr>
          <a:picLocks noChangeAspect="1"/>
        </xdr:cNvPicPr>
      </xdr:nvPicPr>
      <xdr:blipFill>
        <a:blip xmlns:r="http://schemas.openxmlformats.org/officeDocument/2006/relationships" r:embed="rId2"/>
        <a:stretch>
          <a:fillRect/>
        </a:stretch>
      </xdr:blipFill>
      <xdr:spPr>
        <a:xfrm>
          <a:off x="781052" y="2276476"/>
          <a:ext cx="5143500" cy="1462112"/>
        </a:xfrm>
        <a:prstGeom prst="rect">
          <a:avLst/>
        </a:prstGeom>
      </xdr:spPr>
    </xdr:pic>
    <xdr:clientData/>
  </xdr:twoCellAnchor>
  <xdr:twoCellAnchor editAs="absolute">
    <xdr:from>
      <xdr:col>1</xdr:col>
      <xdr:colOff>171452</xdr:colOff>
      <xdr:row>18</xdr:row>
      <xdr:rowOff>9523</xdr:rowOff>
    </xdr:from>
    <xdr:to>
      <xdr:col>9</xdr:col>
      <xdr:colOff>442724</xdr:colOff>
      <xdr:row>29</xdr:row>
      <xdr:rowOff>166305</xdr:rowOff>
    </xdr:to>
    <xdr:pic>
      <xdr:nvPicPr>
        <xdr:cNvPr id="5" name="Picture 4">
          <a:extLst>
            <a:ext uri="{FF2B5EF4-FFF2-40B4-BE49-F238E27FC236}">
              <a16:creationId xmlns:a16="http://schemas.microsoft.com/office/drawing/2014/main" id="{201C8834-9F23-4265-B6CC-552313C3AC31}"/>
            </a:ext>
          </a:extLst>
        </xdr:cNvPr>
        <xdr:cNvPicPr>
          <a:picLocks noChangeAspect="1"/>
        </xdr:cNvPicPr>
      </xdr:nvPicPr>
      <xdr:blipFill>
        <a:blip xmlns:r="http://schemas.openxmlformats.org/officeDocument/2006/relationships" r:embed="rId3"/>
        <a:stretch>
          <a:fillRect/>
        </a:stretch>
      </xdr:blipFill>
      <xdr:spPr>
        <a:xfrm>
          <a:off x="781052" y="3790948"/>
          <a:ext cx="5148072" cy="2252282"/>
        </a:xfrm>
        <a:prstGeom prst="rect">
          <a:avLst/>
        </a:prstGeom>
      </xdr:spPr>
    </xdr:pic>
    <xdr:clientData/>
  </xdr:twoCellAnchor>
  <xdr:twoCellAnchor editAs="absolute">
    <xdr:from>
      <xdr:col>2</xdr:col>
      <xdr:colOff>190501</xdr:colOff>
      <xdr:row>32</xdr:row>
      <xdr:rowOff>85726</xdr:rowOff>
    </xdr:from>
    <xdr:to>
      <xdr:col>8</xdr:col>
      <xdr:colOff>384877</xdr:colOff>
      <xdr:row>49</xdr:row>
      <xdr:rowOff>1</xdr:rowOff>
    </xdr:to>
    <xdr:pic>
      <xdr:nvPicPr>
        <xdr:cNvPr id="6" name="Picture 5">
          <a:extLst>
            <a:ext uri="{FF2B5EF4-FFF2-40B4-BE49-F238E27FC236}">
              <a16:creationId xmlns:a16="http://schemas.microsoft.com/office/drawing/2014/main" id="{B293AE17-E523-410E-99BB-DE183499B3BC}"/>
            </a:ext>
          </a:extLst>
        </xdr:cNvPr>
        <xdr:cNvPicPr>
          <a:picLocks noChangeAspect="1"/>
        </xdr:cNvPicPr>
      </xdr:nvPicPr>
      <xdr:blipFill>
        <a:blip xmlns:r="http://schemas.openxmlformats.org/officeDocument/2006/relationships" r:embed="rId4"/>
        <a:stretch>
          <a:fillRect/>
        </a:stretch>
      </xdr:blipFill>
      <xdr:spPr>
        <a:xfrm>
          <a:off x="1409701" y="6534151"/>
          <a:ext cx="3851976" cy="3143250"/>
        </a:xfrm>
        <a:prstGeom prst="rect">
          <a:avLst/>
        </a:prstGeom>
      </xdr:spPr>
    </xdr:pic>
    <xdr:clientData/>
  </xdr:twoCellAnchor>
  <xdr:twoCellAnchor editAs="absolute">
    <xdr:from>
      <xdr:col>2</xdr:col>
      <xdr:colOff>190500</xdr:colOff>
      <xdr:row>50</xdr:row>
      <xdr:rowOff>447675</xdr:rowOff>
    </xdr:from>
    <xdr:to>
      <xdr:col>8</xdr:col>
      <xdr:colOff>352425</xdr:colOff>
      <xdr:row>67</xdr:row>
      <xdr:rowOff>27410</xdr:rowOff>
    </xdr:to>
    <xdr:pic>
      <xdr:nvPicPr>
        <xdr:cNvPr id="7" name="Picture 6">
          <a:extLst>
            <a:ext uri="{FF2B5EF4-FFF2-40B4-BE49-F238E27FC236}">
              <a16:creationId xmlns:a16="http://schemas.microsoft.com/office/drawing/2014/main" id="{293A19AF-7CA3-49F1-9B6E-169AA5683266}"/>
            </a:ext>
          </a:extLst>
        </xdr:cNvPr>
        <xdr:cNvPicPr>
          <a:picLocks noChangeAspect="1"/>
        </xdr:cNvPicPr>
      </xdr:nvPicPr>
      <xdr:blipFill>
        <a:blip xmlns:r="http://schemas.openxmlformats.org/officeDocument/2006/relationships" r:embed="rId5"/>
        <a:stretch>
          <a:fillRect/>
        </a:stretch>
      </xdr:blipFill>
      <xdr:spPr>
        <a:xfrm>
          <a:off x="1409700" y="10325100"/>
          <a:ext cx="3819525" cy="31325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25400</xdr:colOff>
      <xdr:row>0</xdr:row>
      <xdr:rowOff>76200</xdr:rowOff>
    </xdr:from>
    <xdr:to>
      <xdr:col>3</xdr:col>
      <xdr:colOff>762000</xdr:colOff>
      <xdr:row>0</xdr:row>
      <xdr:rowOff>793750</xdr:rowOff>
    </xdr:to>
    <xdr:pic>
      <xdr:nvPicPr>
        <xdr:cNvPr id="2" name="Picture 1">
          <a:extLst>
            <a:ext uri="{FF2B5EF4-FFF2-40B4-BE49-F238E27FC236}">
              <a16:creationId xmlns:a16="http://schemas.microsoft.com/office/drawing/2014/main" id="{BD449423-1C22-1330-6C54-384E4EA9DE84}"/>
            </a:ext>
          </a:extLst>
        </xdr:cNvPr>
        <xdr:cNvPicPr>
          <a:picLocks noChangeAspect="1"/>
        </xdr:cNvPicPr>
      </xdr:nvPicPr>
      <xdr:blipFill>
        <a:blip xmlns:r="http://schemas.openxmlformats.org/officeDocument/2006/relationships" r:embed="rId1"/>
        <a:stretch>
          <a:fillRect/>
        </a:stretch>
      </xdr:blipFill>
      <xdr:spPr>
        <a:xfrm>
          <a:off x="6654800" y="76200"/>
          <a:ext cx="736600" cy="717550"/>
        </a:xfrm>
        <a:prstGeom prst="rect">
          <a:avLst/>
        </a:prstGeom>
      </xdr:spPr>
    </xdr:pic>
    <xdr:clientData/>
  </xdr:twoCellAnchor>
  <xdr:twoCellAnchor editAs="oneCell">
    <xdr:from>
      <xdr:col>2</xdr:col>
      <xdr:colOff>9525</xdr:colOff>
      <xdr:row>25</xdr:row>
      <xdr:rowOff>133297</xdr:rowOff>
    </xdr:from>
    <xdr:to>
      <xdr:col>4</xdr:col>
      <xdr:colOff>15875</xdr:colOff>
      <xdr:row>28</xdr:row>
      <xdr:rowOff>116583</xdr:rowOff>
    </xdr:to>
    <xdr:pic>
      <xdr:nvPicPr>
        <xdr:cNvPr id="3" name="Picture 2">
          <a:extLst>
            <a:ext uri="{FF2B5EF4-FFF2-40B4-BE49-F238E27FC236}">
              <a16:creationId xmlns:a16="http://schemas.microsoft.com/office/drawing/2014/main" id="{980AA5EB-F214-A95C-1E24-334FF6F928AA}"/>
            </a:ext>
          </a:extLst>
        </xdr:cNvPr>
        <xdr:cNvPicPr>
          <a:picLocks noChangeAspect="1"/>
        </xdr:cNvPicPr>
      </xdr:nvPicPr>
      <xdr:blipFill>
        <a:blip xmlns:r="http://schemas.openxmlformats.org/officeDocument/2006/relationships" r:embed="rId2"/>
        <a:stretch>
          <a:fillRect/>
        </a:stretch>
      </xdr:blipFill>
      <xdr:spPr>
        <a:xfrm>
          <a:off x="2228850" y="8524822"/>
          <a:ext cx="5778500" cy="9453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180975</xdr:colOff>
      <xdr:row>0</xdr:row>
      <xdr:rowOff>169545</xdr:rowOff>
    </xdr:from>
    <xdr:to>
      <xdr:col>5</xdr:col>
      <xdr:colOff>151765</xdr:colOff>
      <xdr:row>6</xdr:row>
      <xdr:rowOff>9525</xdr:rowOff>
    </xdr:to>
    <mc:AlternateContent xmlns:mc="http://schemas.openxmlformats.org/markup-compatibility/2006" xmlns:a14="http://schemas.microsoft.com/office/drawing/2010/main">
      <mc:Choice Requires="a14">
        <xdr:graphicFrame macro="">
          <xdr:nvGraphicFramePr>
            <xdr:cNvPr id="2" name="Agreement filter">
              <a:extLst>
                <a:ext uri="{FF2B5EF4-FFF2-40B4-BE49-F238E27FC236}">
                  <a16:creationId xmlns:a16="http://schemas.microsoft.com/office/drawing/2014/main" id="{BC375175-85E5-4AA0-AB8C-5C1F835E8B6D}"/>
                </a:ext>
              </a:extLst>
            </xdr:cNvPr>
            <xdr:cNvGraphicFramePr/>
          </xdr:nvGraphicFramePr>
          <xdr:xfrm>
            <a:off x="0" y="0"/>
            <a:ext cx="0" cy="0"/>
          </xdr:xfrm>
          <a:graphic>
            <a:graphicData uri="http://schemas.microsoft.com/office/drawing/2010/slicer">
              <sle:slicer xmlns:sle="http://schemas.microsoft.com/office/drawing/2010/slicer" name="Agreement filter"/>
            </a:graphicData>
          </a:graphic>
        </xdr:graphicFrame>
      </mc:Choice>
      <mc:Fallback xmlns="">
        <xdr:sp macro="" textlink="">
          <xdr:nvSpPr>
            <xdr:cNvPr id="0" name=""/>
            <xdr:cNvSpPr>
              <a:spLocks noTextEdit="1"/>
            </xdr:cNvSpPr>
          </xdr:nvSpPr>
          <xdr:spPr>
            <a:xfrm>
              <a:off x="4400550" y="169545"/>
              <a:ext cx="3999865" cy="98298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3455555559" backgroundQuery="1" createdVersion="7" refreshedVersion="8" minRefreshableVersion="3" recordCount="0" supportSubquery="1" supportAdvancedDrill="1" xr:uid="{0B15CAA5-9567-4994-8854-D728D40B35C9}">
  <cacheSource type="external" connectionId="12"/>
  <cacheFields count="4">
    <cacheField name="[Narrative table].[Unique code].[Unique code]" caption="Unique code" numFmtId="0" hierarchy="205" level="1">
      <sharedItems count="46">
        <s v="AR-21-001/1.1.1-1 Local technical expert"/>
        <s v="AR-21-001/1.1.1-2 Project coordinator from MAyDS"/>
        <s v="AR-21-001/1.2.1-1 Local technical expert"/>
        <s v="AR-21-001/1.2.1-2 Project coordinator from MAyDS"/>
        <s v="AR-21-001/1.2.2-1 Local technical expert"/>
        <s v="AR-21-001/1.2.2-2 Project coordinator from MAyDS"/>
        <s v="AR-21-001/1.3.1-1 Travel expenses of personnel"/>
        <s v="AR-21-001/1.3.1-2 Local technical expert"/>
        <s v="AR-21-001/1.3.1-3 Project coordinator from MAyDS"/>
        <s v="AR-21-001/1.3.2-1 Local technical expert"/>
        <s v="AR-21-001/1.3.2-2 Travel expenses of personnel"/>
        <s v="AR-21-001/1.3.2-3 Project coordinator from MAyDS"/>
        <s v="AR-21-001/1.4.1-1 Local technical expert"/>
        <s v="AR-21-001/1.4.1-2 Project coordinator from MAyDS"/>
        <s v="AR-21-001/1.4.2-1 Local technical expert"/>
        <s v="AR-21-001/1.4.2-2 Project coordinator from MAyDS"/>
        <s v="AR-21-001/1.4.2-3 Technician from MAyDS"/>
        <s v="AR-21-001/1.4.2-4 Travel by consultants to sixteen cities in Argentina to provide training on the composting plan"/>
        <s v="AR-21-001/2.1.1-1 Local technical expert"/>
        <s v="AR-21-001/2.1.1-2 Project coordinator from MAyDS"/>
        <s v="AR-21-001/2.1.2-1 Local technical expert"/>
        <s v="AR-21-001/2.1.2-2 Project coordinator from MAyDS"/>
        <s v="AR-21-001/2.2.1-1 Local technical expert"/>
        <s v="AR-21-001/2.2.1-2 Laboratory analysis biosolids"/>
        <s v="AR-21-001/2.2.1-3 Project coordinator from MAyDS"/>
        <s v="AR-21-001/2.2.1-4 Travel by consultants to Chascomus"/>
        <s v="AR-21-001/2.3.1-1 Local technical expert"/>
        <s v="AR-21-001/2.3.1-2 Laboratory analysis digestate"/>
        <s v="AR-21-001/2.3.1-3 Project coordinator from MAyDS"/>
        <s v="AR-21-001/2.4.1-1 Local technical expert"/>
        <s v="AR-21-001/2.4.1-2 Laboratory analysis compost"/>
        <s v="AR-21-001/2.4.1-3 Project coordinator from MAyDS"/>
        <s v="AR-21-001/3.1.1-1 Travel expenses of personnel"/>
        <s v="AR-21-001/3.1.1-2 Guide prints"/>
        <s v="AR-21-001/3.1.1-3 Local technical expert"/>
        <s v="AR-21-001/3.1.1-4 Project coordinator from MAyDS"/>
        <s v="AR-21-001/3.2.1-1 Travel expenses of personnel"/>
        <s v="AR-21-001/3.2.1-2 Local technical expert"/>
        <s v="AR-21-001/3.2.1-3 Project coordinator from MAyDS"/>
        <s v="AR-21-001/3.3.1-1 Travel by two consultants to cities (Salta, Mendoza, Córdoba, Ushuaia) for carry out surveys of organic treatment plants."/>
        <s v="AR-21-001/3.3.1-2 Local technical expert"/>
        <s v="AR-21-001/3.3.1-3 Project coordinator from MAyDS"/>
        <s v="AR-21-001/3.3.2-1 Local technical expert"/>
        <s v="AR-21-001/3.3.2-2 Project coordinator from MAyDS"/>
        <s v="AR-21-001/3.4.1-1 Local technical expert"/>
        <s v="AR-21-001/3.4.1-2 Project coordinator from MAyDS"/>
      </sharedItems>
    </cacheField>
    <cacheField name="[Narrative table].[Project].[Project]" caption="Project" numFmtId="0" hierarchy="204" level="1">
      <sharedItems count="1">
        <s v="Enabling Environment for Electric Buses for Public Transport and their Pilot Deployment in Colombo, Sri Lanka (HDV-23-003)"/>
      </sharedItems>
    </cacheField>
    <cacheField name="[Narrative table].[Level].[Level]" caption="Level" numFmtId="0" hierarchy="209" level="1">
      <sharedItems containsSemiMixedTypes="0" containsNonDate="0" containsString="0"/>
    </cacheField>
    <cacheField name="[Narrative table].[Agreement filter].[Agreement filter]" caption="Agreement filter" numFmtId="0" hierarchy="225" level="1">
      <sharedItems containsSemiMixedTypes="0" containsNonDate="0" containsString="0"/>
    </cacheField>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1"/>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0"/>
      </fieldsUsage>
    </cacheHierarchy>
    <cacheHierarchy uniqueName="[Narrative table].[Agreement]" caption="Agreement" attribute="1" defaultMemberUniqueName="[Narrative table].[Agreement].[All]" allUniqueName="[Narrative table].[Agreement].[All]" dimensionUniqueName="[Narrative table]" displayFolder="" count="0" memberValueDatatype="130" unbalanced="0"/>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2"/>
      </fieldsUsage>
    </cacheHierarchy>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3"/>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3457175929" backgroundQuery="1" createdVersion="7" refreshedVersion="8" minRefreshableVersion="3" recordCount="0" supportSubquery="1" supportAdvancedDrill="1" xr:uid="{730F938B-5E57-4090-989E-09F0FFF7C76A}">
  <cacheSource type="external" connectionId="12"/>
  <cacheFields count="7">
    <cacheField name="[Outcomes2].[Component].[Component]" caption="Component" numFmtId="0" hierarchy="294" level="1">
      <sharedItems count="5">
        <s v="Outcome 1. Policy and regulatory framework for electric public bus transport in Sri Lanka endorsed by the government of Sri Lanka by the end of the project"/>
        <s v="Outcome 2. Public stakeholders will gain technical and operational capacity to deploy low carbon public transport by end of the project"/>
        <s v="Outcome 3. Private sector’s awareness on low carbon public transport raised and their capacity built by end of the project"/>
        <s v="Outcome 4. Private sector bus operators engage in low carbon public transport through financial incentive package for electric buses by end of the project"/>
        <s v="Outcome 5. Increased knowledge and awareness about low carbon transport including SLCPs among all stakeholders including general public by end of the project"/>
      </sharedItems>
    </cacheField>
    <cacheField name="[Outcomes2].[Indicator].[Indicator]" caption="Indicator" numFmtId="0" hierarchy="296" level="1">
      <sharedItems count="5">
        <s v="Number of laws, regulations, or other policy mechanisms with SLCP targets or mitigation measures formally adopted, endorsed, and/or implemented"/>
        <s v="Number of government entities with a demonstrated improved capacity for SLCP action"/>
        <s v="Number of non-government entities with a demonstrated improved capacity for SLCP action"/>
        <s v="Number of SLCP mitigation tools, technologies, or practices adopted"/>
        <s v="Number of monitoring, reporting, and verification (MRV) systems developed or updated that include SLCPs"/>
      </sharedItems>
    </cacheField>
    <cacheField name="[Outcomes2].[Target].[Target]" caption="Target" numFmtId="0" hierarchy="297" level="1">
      <sharedItems count="5">
        <s v="3"/>
        <s v="6"/>
        <s v="7"/>
        <s v="5"/>
        <s v="4"/>
      </sharedItems>
    </cacheField>
    <cacheField name="[Outcomes2].[Unit].[Unit]" caption="Unit" numFmtId="0" hierarchy="298" level="1">
      <sharedItems count="5">
        <s v="1 national policy/plan/ regulations drafted or updated.1 guidelines and 1 assessment completed"/>
        <s v="Government entities with improved capacity"/>
        <s v="7 non-government entities with improved capacity"/>
        <s v="5 electric buses deployed in Colombo city"/>
        <s v="2 external communications products created and distributed, 2 monitoring reports/systems created"/>
      </sharedItems>
    </cacheField>
    <cacheField name="[Outcomes2].[Unique code].[Unique code]" caption="Unique code" numFmtId="0" hierarchy="299" level="1">
      <sharedItems count="5">
        <s v="HDV-23-003/1. Policy and regulatory framework for electric public bus transport in Sri Lanka endorsed by the government of Sri Lanka by the end of the project"/>
        <s v="HDV-23-003/2. Public stakeholders will gain technical and operational capacity to deploy low carbon public transport by end of the project"/>
        <s v="HDV-23-003/3. Private sector’s awareness on low carbon public transport raised and their capacity built by end of the project"/>
        <s v="HDV-23-003/4. Private sector bus operators engage in low carbon public transport through financial incentive package for electric buses by end of the project"/>
        <s v="HDV-23-003/5. Increased knowledge and awareness about low carbon transport including SLCPs among all stakeholders including general public by end of the project"/>
      </sharedItems>
    </cacheField>
    <cacheField name="[Outcomes2].[Project].[Project]" caption="Project" numFmtId="0" hierarchy="300" level="1">
      <sharedItems count="1">
        <s v="Enabling Environment for Electric Buses for Public Transport and their Pilot Deployment in Colombo, Sri Lanka (HDV-23-003)"/>
      </sharedItems>
    </cacheField>
    <cacheField name="[Outcomes2].[Sector].[Sector]" caption="Sector" numFmtId="0" hierarchy="302" level="1">
      <sharedItems count="1">
        <s v="Vehicles &amp; Engines"/>
      </sharedItems>
    </cacheField>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0" memberValueDatatype="130" unbalanced="0"/>
    <cacheHierarchy uniqueName="[Narrative table].[Agreement]" caption="Agreement" attribute="1" defaultMemberUniqueName="[Narrative table].[Agreement].[All]" allUniqueName="[Narrative table].[Agreement].[All]" dimensionUniqueName="[Narrative table]" displayFolder="" count="0" memberValueDatatype="130" unbalanced="0"/>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0" memberValueDatatype="130" unbalanced="0"/>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2" memberValueDatatype="130" unbalanced="0">
      <fieldsUsage count="2">
        <fieldUsage x="-1"/>
        <fieldUsage x="0"/>
      </fieldsUsage>
    </cacheHierarchy>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2" memberValueDatatype="130" unbalanced="0">
      <fieldsUsage count="2">
        <fieldUsage x="-1"/>
        <fieldUsage x="1"/>
      </fieldsUsage>
    </cacheHierarchy>
    <cacheHierarchy uniqueName="[Outcomes2].[Target]" caption="Target" attribute="1" defaultMemberUniqueName="[Outcomes2].[Target].[All]" allUniqueName="[Outcomes2].[Target].[All]" dimensionUniqueName="[Outcomes2]" displayFolder="" count="2" memberValueDatatype="130" unbalanced="0">
      <fieldsUsage count="2">
        <fieldUsage x="-1"/>
        <fieldUsage x="2"/>
      </fieldsUsage>
    </cacheHierarchy>
    <cacheHierarchy uniqueName="[Outcomes2].[Unit]" caption="Unit" attribute="1" defaultMemberUniqueName="[Outcomes2].[Unit].[All]" allUniqueName="[Outcomes2].[Unit].[All]" dimensionUniqueName="[Outcomes2]" displayFolder="" count="2" memberValueDatatype="130" unbalanced="0">
      <fieldsUsage count="2">
        <fieldUsage x="-1"/>
        <fieldUsage x="3"/>
      </fieldsUsage>
    </cacheHierarchy>
    <cacheHierarchy uniqueName="[Outcomes2].[Unique code]" caption="Unique code" attribute="1" defaultMemberUniqueName="[Outcomes2].[Unique code].[All]" allUniqueName="[Outcomes2].[Unique code].[All]" dimensionUniqueName="[Outcomes2]" displayFolder="" count="2" memberValueDatatype="130" unbalanced="0">
      <fieldsUsage count="2">
        <fieldUsage x="-1"/>
        <fieldUsage x="4"/>
      </fieldsUsage>
    </cacheHierarchy>
    <cacheHierarchy uniqueName="[Outcomes2].[Project]" caption="Project" attribute="1" defaultMemberUniqueName="[Outcomes2].[Project].[All]" allUniqueName="[Outcomes2].[Project].[All]" dimensionUniqueName="[Outcomes2]" displayFolder="" count="2" memberValueDatatype="130" unbalanced="0">
      <fieldsUsage count="2">
        <fieldUsage x="-1"/>
        <fieldUsage x="5"/>
      </fieldsUsage>
    </cacheHierarchy>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2" memberValueDatatype="130" unbalanced="0">
      <fieldsUsage count="2">
        <fieldUsage x="-1"/>
        <fieldUsage x="6"/>
      </fieldsUsage>
    </cacheHierarchy>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stya Kusumawati " refreshedDate="45831.563459837962" createdVersion="6" refreshedVersion="8" minRefreshableVersion="3" recordCount="21" xr:uid="{6DC88984-AA57-4069-885E-7E04904712D0}">
  <cacheSource type="worksheet">
    <worksheetSource name="IndicatorsAll"/>
  </cacheSource>
  <cacheFields count="8">
    <cacheField name="Main indicator" numFmtId="0">
      <sharedItems count="43">
        <s v="Amount of external funding (“catalysed funding”) for SLCP actions"/>
        <s v="Number of action plans, roadmaps, strategies, or other future plans with SLCP targets or mitigation measures formally adopted, endorsed, and/or implemented"/>
        <s v="Number of articles published in scientific journals as the result of CCAC support"/>
        <s v="Number of commitments to reduce SLCPs through international or regional agreements"/>
        <s v="Number of government entities with a demonstrated improved capacity for SLCP action"/>
        <s v="Number of laws, regulations, or other policy mechanisms with SLCP targets or mitigation measures formally adopted, endorsed, and/or implemented"/>
        <s v="Number of mentions of SLCPs or the CCAC by a Minister or equivalent"/>
        <s v="Number of NDCs that include SLCPs"/>
        <s v="Number of news outlets that have covered CCAC-funded activities"/>
        <s v="Number of non-government entities with a demonstrated improved capacity for SLCP action"/>
        <s v="Number of SLCP mitigation tools, technologies, or practices adopted"/>
        <s v="Number of monitoring, reporting, and verification (MRV) systems developed or updated that include SLCPs"/>
        <s v="Amount of co-funding secured to support SLCP projects"/>
        <s v="Number of decision makers participating in outreach events"/>
        <s v="Number of partnerships, associations, or campaigns launched to drive SLCP action"/>
        <s v="Number of plans, policies, laws, or regulations drafted or updated"/>
        <s v="Number of public events, webinars, or side events hosted"/>
        <s v="Number of SLCP assessments, emissions inventories, and other emissions datasets produced"/>
        <s v="Number of SLCP knowledge resources or tools produced"/>
        <s v="Number of tools, equipment, or technologies installed or tested"/>
        <s v="Number of training sessions, workshops delivered"/>
        <s v="Entities engaged through outreach activities" u="1"/>
        <s v="Training sessions, workshops delivered" u="1"/>
        <s v="Campaigns, calls for commitments, or initiatives launched " u="1"/>
        <s v="Investments, projects informed by or using research, modeling or data" u="1"/>
        <s v="Catalyzed funding for SLCP action" u="1"/>
        <s v="Articles published in scientific journals" u="1"/>
        <s v="People with improved knowledge or skills to support SLCP action" u="1"/>
        <s v="Commitments to reduce SLCPs through international or regional agreements " u="1"/>
        <s v="Knowledge resources or tools produced" u="1"/>
        <s v="National, regional or international policies informed by or using research, modeling or data" u="1"/>
        <s v="Plans, policies, laws, regulations drafted" u="1"/>
        <s v="New or updated non-binding instrument with SLCP targets or mitigation measures" u="1"/>
        <s v="Public events, webinars, side events hosted" u="1"/>
        <s v="Government entitites with improved capacity for SLCP action" u="1"/>
        <s v="High level outreach events, meetings hosted" u="1"/>
        <s v="Decision makers engaged through outreach events" u="1"/>
        <s v="New or updated legally binding instrument with SLCP targets or mitigation measures" u="1"/>
        <s v="Other" u="1"/>
        <s v="Assessments, inventories or other evidence produced" u="1"/>
        <s v="Technology or practice changed" u="1"/>
        <s v="Mentions in international or national news media" u="1"/>
        <s v="Practice or technology demonstration sessions held" u="1"/>
      </sharedItems>
    </cacheField>
    <cacheField name="Unit of measure" numFmtId="0">
      <sharedItems containsBlank="1" count="27">
        <s v="Amount in USD:"/>
        <s v="Number of plans:"/>
        <s v="Number of published articles:"/>
        <s v="Number of entities making commitment (enter total):"/>
        <s v="Number of entities:"/>
        <s v="Number of instruments:"/>
        <s v="Number of mentions:"/>
        <s v="Number of NDCs:"/>
        <s v="Number of articles:"/>
        <s v="Number of government entities:"/>
        <s v="Number of changes:"/>
        <s v="Quantity:"/>
        <s v="Amount in USD: "/>
        <s v="Number of attendees:"/>
        <s v="Number of initiatives:"/>
        <s v="Amount:"/>
        <s v="Number of events hosted:"/>
        <s v="Number of resources produced:"/>
        <s v="Person hours of training (# participants x # of hours of training):"/>
        <m u="1"/>
        <s v="Number of events:" u="1"/>
        <s v="Number of resources produced" u="1"/>
        <s v="Number of people:" u="1"/>
        <s v="CCAC involvement:" u="1"/>
        <s v="Number of decision makers:" u="1"/>
        <s v="Amount of funding catalyzed in USD:" u="1"/>
        <s v="Number of projects or activities:" u="1"/>
      </sharedItems>
    </cacheField>
    <cacheField name="Instructions for first dropdown" numFmtId="0">
      <sharedItems containsBlank="1" count="23">
        <s v="Type of funding:"/>
        <s v="Type of plan:"/>
        <s v="n/a"/>
        <s v="Type of commitment:"/>
        <s v="Type of entity:"/>
        <s v="Type:"/>
        <s v="CCAC involvement:"/>
        <s v="Reach:"/>
        <s v="Level of change:"/>
        <s v="Type of decision maker:"/>
        <s v="Type of action:"/>
        <s v="Size of event:"/>
        <s v="Type of resource: "/>
        <s v="Type of recipient: "/>
        <s v="Type of training:"/>
        <m u="1"/>
        <s v="Level: " u="1"/>
        <s v="Target audience:" u="1"/>
        <s v="Skills acquired:" u="1"/>
        <s v="Sectors, pollutants, mitigation actions, target" u="1"/>
        <s v="Number of participants: " u="1"/>
        <s v="List the government entities by name" u="1"/>
        <s v="CCAC-funded, CCAC partner, Non-partner" u="1"/>
      </sharedItems>
    </cacheField>
    <cacheField name="1st dropdown list" numFmtId="0">
      <sharedItems/>
    </cacheField>
    <cacheField name="Instructions for 2nd dropdown" numFmtId="0">
      <sharedItems containsBlank="1" count="12">
        <s v="n/a"/>
        <s v="Status:"/>
        <s v="Type of entity:"/>
        <s v="Scale:"/>
        <s v="Type of trainees: "/>
        <m u="1"/>
        <s v="Level of attendees:" u="1"/>
        <s v="Type of event" u="1"/>
        <s v="Reach:" u="1"/>
        <s v="Goal of meeting:" u="1"/>
        <s v="Working for:" u="1"/>
        <s v="Level:" u="1"/>
      </sharedItems>
    </cacheField>
    <cacheField name="2nd dropdown list" numFmtId="0">
      <sharedItems/>
    </cacheField>
    <cacheField name="Instructions for open text" numFmtId="0">
      <sharedItems containsBlank="1" count="35">
        <s v="List the funding organisations:"/>
        <s v="List the SLCP-relevant details included in the plan, including the sectors, pollutants, mitigation actions or targets mentioned:"/>
        <s v="Name of journal and link to the article:"/>
        <s v="List the SLCP-relevant details included in the commitment or agreement, including the sectors, pollutants, mitigation actions or targets mentioned:"/>
        <s v="List the government entities by name:"/>
        <s v="List the SLCP-relevant details included in the regulation, including the sectors, pollutants, mitigation actions or targets mentioned:"/>
        <s v="Provide the name of the Minister, date of mention, and link to more details where possible: "/>
        <s v="List the SLCP-relevant details included in the NDC, including the sectors, pollutants, mitigation actions or targets mentioned:"/>
        <s v="Name of media outlets and links to overage:"/>
        <s v="Describe the practice or technology:"/>
        <s v="List the SLCP-relevant details covered, including the sectors and  pollutants:"/>
        <s v="Name of funding source(s): "/>
        <s v="List the attendees:"/>
        <s v="Mitigation actions, targets:"/>
        <s v="SLCP mitigation actions and/or targets included:"/>
        <s v="Link to the event details:"/>
        <s v="Briefly describe what was produced and how this information will be used by the beneficiary:"/>
        <s v="Briefly descbribe how the resource is being used by the intended audience:"/>
        <s v="Briefly descbribe the tool or technology and its intended use:"/>
        <s v="Number of male and female trainees:"/>
        <s v="List the decision makers addressed:" u="1"/>
        <m u="1"/>
        <s v="Relevant text from the policy" u="1"/>
        <s v="Relevant text from the policy:" u="1"/>
        <s v="List the projects or activities and provide links to more information:" u="1"/>
        <s v="n/a" u="1"/>
        <s v="Target audience and use:" u="1"/>
        <s v="List the SLCP-relevant details covered in the commitment or agreement, including the sectors, pollutants, mitigation actions or targets mentioned:" u="1"/>
        <s v="Number of female trainees:" u="1"/>
        <s v="Details about the indicator and unit reported:" u="1"/>
        <s v="Number of female participants:" u="1"/>
        <s v="List the mitigation actions, targets:" u="1"/>
        <s v="List the relevant mitigation actions and targets:" u="1"/>
        <s v="Text from the policy that demonstrates the influence:" u="1"/>
        <s v="Link to the event:" u="1"/>
      </sharedItems>
    </cacheField>
    <cacheField name="Level" numFmtId="0">
      <sharedItems containsBlank="1" count="3">
        <s v="Outcome"/>
        <s v="Output"/>
        <m u="1"/>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stya Kusumawati " refreshedDate="45831.563461689817" backgroundQuery="1" createdVersion="6" refreshedVersion="8" minRefreshableVersion="3" recordCount="133" xr:uid="{6849C7D5-1809-4C14-BA9C-821FAC3A775C}">
  <cacheSource type="external" connectionId="5"/>
  <cacheFields count="4">
    <cacheField name="Main indicator" numFmtId="0">
      <sharedItems count="43">
        <s v="Amount of external funding (“catalysed funding”) for SLCP actions"/>
        <s v="Number of action plans, roadmaps, strategies, or other future plans with SLCP targets or mitigation measures formally adopted, endorsed, and/or implemented"/>
        <s v="Number of articles published in scientific journals as the result of CCAC support"/>
        <s v="Number of commitments to reduce SLCPs through international or regional agreements"/>
        <s v="Number of government entities with a demonstrated improved capacity for SLCP action"/>
        <s v="Number of laws, regulations, or other policy mechanisms with SLCP targets or mitigation measures formally adopted, endorsed, and/or implemented"/>
        <s v="Number of mentions of SLCPs or the CCAC by a Minister or equivalent"/>
        <s v="Number of NDCs that include SLCPs"/>
        <s v="Number of news outlets that have covered CCAC-funded activities"/>
        <s v="Number of non-government entities with a demonstrated improved capacity for SLCP action"/>
        <s v="Number of SLCP mitigation tools, technologies, or practices adopted"/>
        <s v="Number of monitoring, reporting, and verification (MRV) systems developed or updated that include SLCPs"/>
        <s v="Amount of co-funding secured to support SLCP projects"/>
        <s v="Number of decision makers participating in outreach events"/>
        <s v="Number of partnerships, associations, or campaigns launched to drive SLCP action"/>
        <s v="Number of plans, policies, laws, or regulations drafted or updated"/>
        <s v="Number of public events, webinars, or side events hosted"/>
        <s v="Number of SLCP assessments, emissions inventories, and other emissions datasets produced"/>
        <s v="Number of SLCP knowledge resources or tools produced"/>
        <s v="Number of tools, equipment, or technologies installed or tested"/>
        <s v="Number of training sessions, workshops delivered"/>
        <s v="Entities engaged through outreach activities" u="1"/>
        <s v="Training sessions, workshops delivered" u="1"/>
        <s v="Campaigns, calls for commitments, or initiatives launched " u="1"/>
        <s v="Investments, projects informed by or using research, modeling or data" u="1"/>
        <s v="Catalyzed funding for SLCP action" u="1"/>
        <s v="Articles published in scientific journals" u="1"/>
        <s v="People with improved knowledge or skills to support SLCP action" u="1"/>
        <s v="Commitments to reduce SLCPs through international or regional agreements " u="1"/>
        <s v="Knowledge resources or tools produced" u="1"/>
        <s v="National, regional or international policies informed by or using research, modeling or data" u="1"/>
        <s v="Plans, policies, laws, regulations drafted" u="1"/>
        <s v="New or updated non-binding instrument with SLCP targets or mitigation measures" u="1"/>
        <s v="Public events, webinars, side events hosted" u="1"/>
        <s v="Government entitites with improved capacity for SLCP action" u="1"/>
        <s v="High level outreach events, meetings hosted" u="1"/>
        <s v="Decision makers engaged through outreach events" u="1"/>
        <s v="New or updated legally binding instrument with SLCP targets or mitigation measures" u="1"/>
        <s v="Other" u="1"/>
        <s v="Assessments, inventories or other evidence produced" u="1"/>
        <s v="Technology or practice changed" u="1"/>
        <s v="Mentions in international or national news media" u="1"/>
        <s v="Practice or technology demonstration sessions held" u="1"/>
      </sharedItems>
    </cacheField>
    <cacheField name="1st dropdown list" numFmtId="0">
      <sharedItems containsBlank="1" count="80">
        <s v="Grant"/>
        <s v="Loan"/>
        <s v="Private equity"/>
        <s v="Policy"/>
        <s v="Action plan"/>
        <s v="National budget"/>
        <s v="Long-term strategy"/>
        <s v="Recovery plan or stimulus package"/>
        <s v="Development plan"/>
        <s v="n/a"/>
        <s v="Bilateral agreement"/>
        <s v="Legally-binding decision or treaty"/>
        <s v="Memorandum of Understanding (MoU)"/>
        <s v="Voluntary international framework"/>
        <s v="Multilateral agreement"/>
        <s v="Regional entity"/>
        <s v="National government"/>
        <s v="Sub-national government"/>
        <s v="Law"/>
        <s v="Regulation"/>
        <s v="By-law"/>
        <s v="Standard"/>
        <s v="CCAC-funded"/>
        <s v="CCAC partner"/>
        <s v="Non-partner"/>
        <s v="Regional"/>
        <s v="National"/>
        <s v="Local"/>
        <s v="NGO"/>
        <s v="IGO"/>
        <s v="Company"/>
        <s v="Independent/self-employed"/>
        <s v="Individual or household"/>
        <s v="Entity or institution"/>
        <s v="Industry"/>
        <s v="Co-funding"/>
        <s v="In-kind contribution"/>
        <s v="Head of State"/>
        <s v="Minister or equivalent"/>
        <s v="Mayor"/>
        <s v="Leader of organisation"/>
        <s v="Binding"/>
        <s v="Voluntary"/>
        <s v="Small (&lt;50)"/>
        <s v="Medium (50-100)"/>
        <s v="Large (&gt;100)"/>
        <s v="Assessment"/>
        <s v="Benefits calculation"/>
        <s v="Inventory"/>
        <s v="Projection"/>
        <s v="Awareness material"/>
        <s v="Best practice"/>
        <s v="Case study or report"/>
        <s v="Guideline or tool"/>
        <s v="Knowledge platform"/>
        <s v="Scientific research"/>
        <s v="Training material"/>
        <s v="General awarenesss"/>
        <s v="Policy or planning"/>
        <s v="Technical skills or practices"/>
        <s v="6-10" u="1"/>
        <m u="1"/>
        <s v="Radio" u="1"/>
        <s v="Print or online" u="1"/>
        <s v="1-5" u="1"/>
        <s v="non-profit organisation" u="1"/>
        <s v="21+" u="1"/>
        <s v="for-profit organisation" u="1"/>
        <s v="subnational government" u="1"/>
        <s v="1-10" u="1"/>
        <s v="51+" u="1"/>
        <s v="Television" u="1"/>
        <s v="11-20" u="1"/>
        <s v="Tool or guidance" u="1"/>
        <s v="Scientific publication" u="1"/>
        <s v="Case study" u="1"/>
        <s v="Non-profit entity" u="1"/>
        <s v="For-profit entity" u="1"/>
        <s v="self-employed workers" u="1"/>
        <s v="20-50" u="1"/>
      </sharedItems>
    </cacheField>
    <cacheField name="2nd dropdown list" numFmtId="0">
      <sharedItems containsBlank="1" count="35">
        <s v="n/a"/>
        <s v="Adopted"/>
        <s v="Implemented"/>
        <s v="National governments"/>
        <s v="Businesses"/>
        <s v="Subnational governments"/>
        <s v="NGO or IGO"/>
        <s v="Regional/International"/>
        <s v="National"/>
        <s v="Sub-national"/>
        <s v="For-profit organisation"/>
        <s v="Government"/>
        <s v="Non-profit organisation"/>
        <s v="Self-employed"/>
        <m u="1"/>
        <s v="Call for action" u="1"/>
        <s v="Local" u="1"/>
        <s v="Awareness raising" u="1"/>
        <s v="Decision-making" u="1"/>
        <s v="First engagement" u="1"/>
        <s v="Policy or planning" u="1"/>
        <s v="Public event" u="1"/>
        <s v="Regional" u="1"/>
        <s v="Sub-national government" u="1"/>
        <s v="Mayor" u="1"/>
        <s v="Head of State" u="1"/>
        <s v="Leader of organisation" u="1"/>
        <s v="National government" u="1"/>
        <s v="closed meeting" u="1"/>
        <s v="General awarenesss" u="1"/>
        <s v="Technology" u="1"/>
        <s v="Minister or equivalent" u="1"/>
        <s v="Follow-up" u="1"/>
        <s v="technical skills or practices" u="1"/>
        <s v="Science" u="1"/>
      </sharedItems>
    </cacheField>
    <cacheField name="Level" numFmtId="0">
      <sharedItems containsBlank="1" count="3">
        <s v="Outcome"/>
        <s v="Output"/>
        <m u="1"/>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4196990737" backgroundQuery="1" createdVersion="7" refreshedVersion="8" minRefreshableVersion="3" recordCount="0" supportSubquery="1" supportAdvancedDrill="1" xr:uid="{BAFA371D-D028-4B8D-83D7-A06477AF3920}">
  <cacheSource type="external" connectionId="12"/>
  <cacheFields count="16">
    <cacheField name="[Narrative table].[Component].[Component]" caption="Component" numFmtId="0" hierarchy="201" level="1">
      <sharedItems count="32" longText="1">
        <s v="Output 1.2 Designing and developing a long-term comprehensive 'Sustainable Low-Carbon Transport Planning' document that provides a policy and regulatory framework for electric bus transport"/>
        <s v="Activity 1.2.1 A long-term, integrated comprehensive, gender-sensitive and inclusive 'Sustainable Low-Carbon Transport Planning' document prepared for Sri Lanka"/>
        <s v="Activity 1.2.2 Training modules developed and training programs delivered on 'Long-term Sustainable Low-carbon Transport Planning' to government and private sector stakeholders"/>
        <s v="Output 1.3 Developing a comprehensive policy, regulatory and guidelines framework to enable e-bus deployment in Sri Lanka for public transport for the Ministry of Transport and Highways"/>
        <s v="Activity 1.3.1 A comprehensive, gender-sensitive and inclusive 'Electric Bus Mobility Policy and Regulatory Framework' is developed"/>
        <s v="Output 1.4 Feasibility studies and analysis that lead to scaling up of low-carbon transport in Sri Lanka, and recommendations for disposal of old vehicles for the Ministry of Transport and Highways and Ministry of Environment"/>
        <s v="Activity 1.4.1 An 'Electricity Grid Impact Study due to Electric Vehicle Integration' is completed and approved"/>
        <s v="Activity 1.4.2 An analytical report on gaps for implementing low-carbon transport in Sri Lanka"/>
        <s v="Activity 1.4.3 A report on planning replacement of ICE buses for public transport in Sri Lanka"/>
        <s v="Output 1.6 Programme Support"/>
        <s v="Activity 1.6.1 Project Support"/>
        <s v="Output 2.1 Technical, operational, financial, economic and regulatory analysis of electric bus mobility opportunity in Sri Lanka is completed"/>
        <s v="Activity 2.1.1Viability assessment of EV charging stations is completed and approved"/>
        <s v="Activity 2.1.2An Analytical gender (including elderly, children, specific needs commuter) specific report on safety, security, accessibility aspects of public transport buses in Sri Lanka"/>
        <s v="Output 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
        <s v="Activity 2.2.1Training programs designed and delivered for government institutional stakeholders"/>
        <s v="Output 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
        <s v="Activity 3.1.1Training programs designed and delivered for commercial banks/financial institutions"/>
        <s v="Activity 3.1.2Training programs designed and delivered to private bus operators and their bus drivers and workshop technicians"/>
        <s v="Output 3.2 Increased awareness and sensitization among local residents regarding the benefits of using public transport in general, and low-carbon electric mobility in particular, including safety aspects for women"/>
        <s v="Activity 3.2.1Mass media promotional campaigns on benefits of public transport"/>
        <s v="Activity 3.2.2Targeted promotional events on benefits of public transport"/>
        <s v="Activity 3.2.3Targeted campaigns on safety/accessibility features of low-carbon transport options"/>
        <s v="Output 4.1 5 small/medium 9-metre buses deployed through public private partnerships in Colombo Municipal area after selection of vendor/OEM through a competitive tender process as per UN procurement rules"/>
        <s v="Activity 4.1.1Technical assistance to setup a mechanism for channelling of enhanced grants as capital subsidy scheme"/>
        <s v="Activity 4.1.2Five electric buses on public transport routes are procured and deployed with support from enhanced capital subsidy scheme and leased to public/private bus operator"/>
        <s v="Output 5.1 A 45- to 60-minute webinar about the project approach and outcomes delivered to CCAC partners and project stakeholders no later than the project end date"/>
        <s v="Activity 5.1.1 A 45- to 60-minute webinar about the project approach and outcomes developed and delivered to CCAC partners and project stakeholders"/>
        <s v="Output 5.2 A 5- to 10-page case study or guidance document to support the replication or scale up of the project activities and/or results for potential public and private sector operators/stakeholders"/>
        <s v="Activity 5.2.1 A 5- to 10-page case study to facilitate scale up of project's activities"/>
        <s v="Output 5.3 A report tracking mitigation potential and actual emission reduction during and immediately after project period by the deployment of 5 electric buses, for Ministry of Transport and Highways /Ministry of Environment for NDC reporting"/>
        <s v="Activity 5.3.1 A report/system tracking actual emission reduction from deployment of 5 e-buses against mitigation potential"/>
      </sharedItems>
    </cacheField>
    <cacheField name="[Narrative table].[Description].[Description]" caption="Description" numFmtId="0" hierarchy="203" level="1">
      <sharedItems count="32" longText="1">
        <s v="A long-term comprehensive 'Sustainable Low-Carbon Transport Planning' document would inform the design of policy, regulatory and fiscal/financial incentive schemes/programs for the Government of Sri Lanka to support the implementation of electric public transport to initiate low carbon transport development in Sri Lanka through a participatory and consultative process"/>
        <s v="A long-term, integrated comprehensive, gender-sensitive and inclusive 'Sustainable Low-carbon Transport Masterplan' document prepared for Sri Lanka, that includes a multi-modal transport plan for Sri Lanka detailing the role of different modes of transport - rail, public transport buses, private buses, private passenger vehicles, commercial vehicles, bicycles, pedestrian pathways and others based on the principles of low-carbon, sustainable transport. The Masterplan document would serve as a guidance for all future transport sector programs, activities and investments in Sri Lanka, including the low-carbon electric public bus transport deployment activity proposed under this CCAC project."/>
        <s v="Training modules developed and training programs that will build capacity of at least 20 trainees (30% of them being women) delivered on 'Long-term Sustainable Low-carbon Transport Planning' for government stakeholders (MoTH, MoP&amp;E, NTC, WPRPTA, SLTB) and private stakeholders (bus operators, others as necessary); the training modules will include gender-specific, climate change adaptation and accessibility/inclusivity aspects as well."/>
        <s v="A comprehensive policy on operationalising electric buses for public transport in Sri Lanka developed through necessary assessments will be the first step towards deploying low-carbon transport for use in the country. This includes policy and regulatory framework on defining electric buses, technical and safety features of such buses to be procured, their operation mechanism including charging, end of life use, battery and vehicle disposal etc"/>
        <s v="A comprehensive, gender-sensitive and inclusive 'Electric Bus Mobility Policy and Regulatory Framework' will be developed together with the Ministry of Transport and Highways, NTC and WPRPTA. It will then be submitted for Government and Stakeholder feedback; Framework will be revised/updated based on feedback and final Framework approved and operationalized by the Government of Sri Lanka."/>
        <s v="Impact studies, analytical reports on identification of gaps to implementing low-carbon transport and electric vehicles in Sri Lanka on various aspects as well as recommendations on future scale-up of such transport and electric vehicle deployment and disposal of ICE vehicles will be conducted  under this output."/>
        <s v="An 'Electricity Grid Impact Study due to Electric Vehicle Integration' is completed and approved together with Public Utilities Commission of Sri Lanka (PUCSL) and Ceylon Electricity Board (CEB), under the guidance of Ministry of Power and Energy(MoP&amp;E)."/>
        <s v="An analytical report on gaps in policies and regulatory framework, institutional, private and financial sector capacity/training needs and financial gap is completed and approved, with a focus on bridging this gap to ensure scaling up of EV integration into the transport sector in Sri Lanka"/>
        <s v="A report on recommendations and planning of disposal of old buses and vehicles if replaced with electric buses (vehicles) during future project scale-up"/>
        <s v="Viability assessments on operability of electric buses on various aspects is conducted; analytical report on improved safety, security and accessibility aspects of electric buses to make it more accommodative for women, children and physically challenged persons is also conducted"/>
        <s v="Viability assessment - technical, operational, financial - is completed to identify locations, EV charging technology standards (SAE Combined Charging System (CCS), CHAdeMO, Type 2 charging, Tesla Superchargers etc.) and suitable entities to own and operate these charging stations, together with necessary regulatory feasibility is completed and approved. (Typically bus charging units are sold together with the electric buses by Original Equipment Manufacturers (OEMs). However, for future scale-up, deploying solar powered charging stations are envisaged, and thus this activity becomes essential.)"/>
        <s v="Design and delivery of training programs for capacity building of government institutional stakeholders on various aspects of operationalising electric buses in Sri Lanka will be conducted under this output."/>
        <s v="An Analytical report on safety, security, accessibility aspects of public transport buses in Sri Lanka, particularly from the perspective of women's safety and ease of accessibility of public transport buses for elderly/children/special needs commuters is completed"/>
        <s v="Training programs, training at least 60 trainees (30% being women), designed and delivered for government institutional stakeholders (MoTH, MoPE, NTC, SLTB, WPRPTA, CMC) on techno-commercial (such as procurement, planning, performance evaluation, scheduling and charging infrastructure of electric bus systems), financial/economic and policy/regulatory (best practices etc.) frameworks for enabling electric bus deployment for public transport and associated bus charging stations in Sri Lanka; the training program needs to include gender-specific and accessibility/inclusivity aspects as well."/>
        <s v="Design and delivery of training programs for capacity building of private sector stakeholders on technical features of electric buses, economic/financial viability of e-buses will be conducted under this output."/>
        <s v="Training programs, training at least 30 trainees (50% being women), designed and delivered for commercial banks/financial institutions (loan officers and senior executives of banks/leasing and financing companies involved in or interested in lending to electric bus mobility sector) on techno-commercial, financial/economic and policy/regulatory frameworks for enabling electric bus deployment for public transport and associated bus charging stations in Sri Lanka; the training program needs to include gender-specific and accessibility/inclusivity aspects as well."/>
        <s v="Various targeted promotional events and public awareness campaigns on benefits of using low-carbon public transport in Sri Lanka will be held to gain public support for above transition"/>
        <s v="Training programs, training at least 60 trainees (10% being women), designed and delivered to private bus operators, their bus drivers and workshop technicians on electric bus operational and financial feasibility (vs ICE buses), e-bus driving techniques, safety (including women's safety) and security aspects and maintenance, management of EV batteries/their scientific disposal."/>
        <s v="At least 5 multi-channel mass media, social media and PIS promotional/advertising campaign designed and executed about the benefits of public transport, particularly low-carbon options such as electric buses, rail transport, park-and-ride schemes, bicycling, walking etc. This should include ongoing television/radio advertisements, print/newspaper campaigns running for about a month."/>
        <s v="Technical assistance provided to the government of Sri Lanka to setup and operationalise subsidy scheme to enable procurement and deployment of the first electric buses for public transport in Sri Lanka"/>
        <s v="At least 20 targeted promotional events (town-level/community-level, at SLTB bus stations, schools or corporate offices) designed, planned and executed on the benefits of using public transport"/>
        <s v="At least 10 targeted campaigns planned and executed on safety and comfort features on public transport buses, such as women's safety due to installation of CCTV cameras and road/driver safety features on electric buses"/>
        <s v="Enhanced capital subsidy scheme (including the procedure for application, evaluation, verification and disbursement of capital subsidies) is instituted under a government programme, offering subsidies up to an indicative level of 30% of capital costs of an electric bus based on current estimates of capital costs."/>
        <s v="An informative webinar will be conducted to convey the project's objectives, approach, outcomes achieved and learnings to all relevant participants."/>
        <s v="Five electric buses on public transport routes within Colombo city are procured and deployed with support from capital subsidy instituted in the previous activity."/>
        <s v="Webinar materials will be developed and delivered to all project stakeholders and CCAC"/>
        <s v="A case study on the project  experience will be produced to help guide future scale-up and active involvement of private sector."/>
        <s v="A case-study will be developed on project objectives, outcomes achieved, learnings and guidance for future scale-up"/>
        <s v="A GHG emission reduction tracking system introduced by the project will produce a report on GHG emissions reduced , after deployment of five electric buses under this project during project period and after, to compare if mitigation potential is achieved for the reporting purposes of the government of Sri Lanka"/>
        <s v="A report tracking GHG emissions reductions will be instituted that will also help Sri Lankan government track its emissions reductions against its NDC targets."/>
        <s v="A project monitoring, reporting and verification system will be developed to track project progress against objectives and update the Project Board on the same during board meetings."/>
        <s v="A monitoring, reporting and verification system is setup to track progress of project' activities and outcomes achieved are in line with its objectives"/>
      </sharedItems>
    </cacheField>
    <cacheField name="[Narrative table].[Indicator].[Indicator]" caption="Indicator" numFmtId="0" hierarchy="202" level="1">
      <sharedItems count="14">
        <s v="Number of plans, policies, laws, or regulations drafted or updated"/>
        <s v="Policy, project, or tool design"/>
        <s v="Developing and/or delivering training"/>
        <s v="Number of SLCP knowledge resources or tools produced"/>
        <s v="Research, data collection, and/or report writing"/>
        <s v="0"/>
        <s v="Other"/>
        <s v="Number of person hours of training provided"/>
        <s v="Number of partnerships, associations, or campaigns launched to drive SLCP action"/>
        <s v="Producing and distributing communications materials"/>
        <s v="Organising, holding, or participating in a meeting or event"/>
        <s v="Number of tools, equipment, or technologies installed"/>
        <s v="Number of public events, webinars, or side events hosted"/>
        <s v="Number of SLCP assessments, emissions inventories, and other emissions datasets produced"/>
      </sharedItems>
    </cacheField>
    <cacheField name="[Narrative table].[Target].[Target]" caption="Target" numFmtId="0" hierarchy="227" level="1">
      <sharedItems count="9">
        <s v="1"/>
        <s v="null"/>
        <s v="3"/>
        <s v="0"/>
        <s v="2"/>
        <s v="6720"/>
        <s v="9840"/>
        <s v="35"/>
        <s v="5"/>
      </sharedItems>
    </cacheField>
    <cacheField name="[Narrative table].[Unit].[Unit]" caption="Unit" numFmtId="0" hierarchy="228" level="1">
      <sharedItems count="11">
        <s v="Planning document"/>
        <s v="null"/>
        <s v="Policy and regulatory framework"/>
        <s v="Studies/reports"/>
        <s v="0"/>
        <s v="Person hours"/>
        <s v="Campaigns"/>
        <s v="Electric buses"/>
        <s v="Number of webinars held"/>
        <s v="Document"/>
        <s v="Report"/>
      </sharedItems>
    </cacheField>
    <cacheField name="[Narrative table].[Unique code].[Unique code]" caption="Unique code" numFmtId="0" hierarchy="205" level="1">
      <sharedItems count="32" longText="1">
        <s v="HDV-23-003/1.2 Designing and developing a long-term comprehensive 'Sustainable Low-Carbon Transport Planning' document that provides a policy and regulatory framework for electric bus transport"/>
        <s v="HDV-23-003/1.2.1 A long-term, integrated comprehensive, gender-sensitive and inclusive 'Sustainable Low-Carbon Transport Planning' document prepared for Sri Lanka"/>
        <s v="HDV-23-003/1.2.2 Training modules developed and training programs delivered on 'Long-term Sustainable Low-carbon Transport Planning' to government and private sector stakeholders"/>
        <s v="HDV-23-003/1.3 Developing a comprehensive policy, regulatory and guidelines framework to enable e-bus deployment in Sri Lanka for public transport for the Ministry of Transport and Highways"/>
        <s v="HDV-23-003/1.3.1 A comprehensive, gender-sensitive and inclusive 'Electric Bus Mobility Policy and Regulatory Framework' is developed"/>
        <s v="HDV-23-003/1.4 Feasibility studies and analysis that lead to scaling up of low-carbon transport in Sri Lanka, and recommendations for disposal of old vehicles for the Ministry of Transport and Highways and Ministry of Environment"/>
        <s v="HDV-23-003/1.4.1 An 'Electricity Grid Impact Study due to Electric Vehicle Integration' is completed and approved"/>
        <s v="HDV-23-003/1.4.2 An analytical report on gaps for implementing low-carbon transport in Sri Lanka"/>
        <s v="HDV-23-003/1.4.3 A report on planning replacement of ICE buses for public transport in Sri Lanka"/>
        <s v="HDV-23-003/1.6 Programme Support"/>
        <s v="HDV-23-003/1.6.1 Project Support"/>
        <s v="HDV-23-003/2.1 Technical, operational, financial, economic and regulatory analysis of electric bus mobility opportunity in Sri Lanka is completed"/>
        <s v="HDV-23-003/2.1.1Viability assessment of EV charging stations is completed and approved"/>
        <s v="HDV-23-003/2.1.2An Analytical gender (including elderly, children, specific needs commuter) specific report on safety, security, accessibility aspects of public transport buses in Sri Lanka"/>
        <s v="HDV-23-003/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
        <s v="HDV-23-003/2.2.1Training programs designed and delivered for government institutional stakeholders"/>
        <s v="HDV-23-003/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
        <s v="HDV-23-003/3.1.1Training programs designed and delivered for commercial banks/financial institutions"/>
        <s v="HDV-23-003/3.1.2Training programs designed and delivered to private bus operators and their bus drivers and workshop technicians"/>
        <s v="HDV-23-003/3.2 Increased awareness and sensitization among local residents regarding the benefits of using public transport in general, and low-carbon electric mobility in particular, including safety aspects for women"/>
        <s v="HDV-23-003/3.2.1Mass media promotional campaigns on benefits of public transport"/>
        <s v="HDV-23-003/3.2.2Targeted promotional events on benefits of public transport"/>
        <s v="HDV-23-003/3.2.3Targeted campaigns on safety/accessibility features of low-carbon transport options"/>
        <s v="HDV-23-003/4.1 5 small/medium 9-metre buses deployed through public private partnerships in Colombo Municipal area after selection of vendor/OEM through a competitive tender process as per UN procurement rules"/>
        <s v="HDV-23-003/4.1.1Technical assistance to setup a mechanism for channelling of enhanced grants as capital subsidy scheme"/>
        <s v="HDV-23-003/4.1.2Five electric buses on public transport routes are procured and deployed with support from enhanced capital subsidy scheme and leased to public/private bus operator"/>
        <s v="HDV-23-003/5.1 A 45- to 60-minute webinar about the project approach and outcomes delivered to CCAC partners and project stakeholders no later than the project end date"/>
        <s v="HDV-23-003/5.1.1 A 45- to 60-minute webinar about the project approach and outcomes developed and delivered to CCAC partners and project stakeholders"/>
        <s v="HDV-23-003/5.2 A 5- to 10-page case study or guidance document to support the replication or scale up of the project activities and/or results for potential public and private sector operators/stakeholders"/>
        <s v="HDV-23-003/5.2.1 A 5- to 10-page case study to facilitate scale up of project's activities"/>
        <s v="HDV-23-003/5.3 A report tracking mitigation potential and actual emission reduction during and immediately after project period by the deployment of 5 electric buses, for Ministry of Transport and Highways /Ministry of Environment for NDC reporting"/>
        <s v="HDV-23-003/5.3.1 A report/system tracking actual emission reduction from deployment of 5 e-buses against mitigation potential"/>
      </sharedItems>
    </cacheField>
    <cacheField name="[Narrative table].[Date].[Date]" caption="Date" numFmtId="0" hierarchy="229" level="1">
      <sharedItems containsNonDate="0" containsDate="1" containsString="0" containsBlank="1" minDate="2024-11-30T00:00:00" maxDate="2026-06-01T00:00:00" count="10">
        <d v="2024-12-31T00:00:00"/>
        <m/>
        <d v="2025-06-30T00:00:00"/>
        <d v="2024-11-30T00:00:00"/>
        <d v="2025-02-28T00:00:00"/>
        <d v="2025-08-30T00:00:00"/>
        <d v="2025-11-30T00:00:00"/>
        <d v="2025-10-31T00:00:00"/>
        <d v="2026-05-15T00:00:00"/>
        <d v="2026-05-31T00:00:00"/>
      </sharedItems>
    </cacheField>
    <cacheField name="[Narrative table].[Acceptance criteria].[Acceptance criteria]" caption="Acceptance criteria" numFmtId="0" hierarchy="231" level="1">
      <sharedItems count="11">
        <s v="Plan approved and adopted by Government of Sri Lanka"/>
        <s v="null"/>
        <s v="Policy and regulatory framework approved and adopted by Government of Sri Lanka"/>
        <s v="Studies/reports are reviewed and approved by CCAC"/>
        <s v="Attendance sheet and feedback from trainees shared with CCAC"/>
        <s v="Campaign materials and photos shared with CCAC"/>
        <s v="Procurement documents reviewed and approved by CCAC"/>
        <s v="Webinar material reviewed and approved by CCAC; webinar attended by CCAC"/>
        <s v="Case study reviewed and approved by CCAC"/>
        <s v="Mitigation report reviewed and approved by CCAC"/>
        <s v="Monitoring report reviewed and approved by CCAC"/>
      </sharedItems>
    </cacheField>
    <cacheField name="[Narrative table].[Project].[Project]" caption="Project" numFmtId="0" hierarchy="204" level="1">
      <sharedItems count="1">
        <s v="Enabling Environment for Electric Buses for Public Transport and their Pilot Deployment in Colombo, Sri Lanka (HDV-23-003)"/>
      </sharedItems>
    </cacheField>
    <cacheField name="[Narrative table].[Agreement].[Agreement]" caption="Agreement" numFmtId="0" hierarchy="206" level="1">
      <sharedItems count="1">
        <s v="United Nations Development Programme (UNDP) - Sri Lanka Country Office (24-035)"/>
      </sharedItems>
    </cacheField>
    <cacheField name="[Narrative table].[Sector].[Sector]" caption="Sector" numFmtId="0" hierarchy="207" level="1">
      <sharedItems count="1">
        <s v="Vehicles &amp; Engines"/>
      </sharedItems>
    </cacheField>
    <cacheField name="[Narrative table].[Beneficiaries].[Beneficiaries]" caption="Beneficiaries" numFmtId="0" hierarchy="226" level="1">
      <sharedItems count="1">
        <s v="Sri Lanka"/>
      </sharedItems>
    </cacheField>
    <cacheField name="[Narrative table].[Other beneficiaries].[Other beneficiaries]" caption="Other beneficiaries" numFmtId="0" hierarchy="232" level="1">
      <sharedItems count="9" longText="1">
        <s v="Ministry of Transport and Highways, Ministry of Power and Energy, National Transport Commission, Sri Lanka Transport Board, Western Province Road Passenger Transport Authority, Colombo Municipal Council"/>
        <s v="Ministry of Power and Energy, Public Utilities Commission of Sri Lanka, Ceylon Electricity Board"/>
        <s v="Ministry of Transport and Highways, Ministry of Power and Energy, National Transport Commission, Sri Lanka Transport Board, Western Province Road Passenger Transport Authority, Colombo Municipal Council, Public Utilities Commission of Sri Lanka, Ceylon Electricity Board"/>
        <s v="Private bus operators' association and private bus operators, drivers, workshop technicians, Finance House association, Insurance association, commercial banks, leasing and financing companies"/>
        <s v="Finance House association, Insurance association, commercial banks, leasing and financing companies"/>
        <s v="Ministry of Transport and Highways, Ministry of Power and Energy, National Transport Commission, Sri Lanka Transport Board, Western Province Road Passenger Transport Authority, Colombo Municipal Council, private bus operators, commuters, public"/>
        <s v="Private bus operators' association and private bus operators, drivers, workshop technicians"/>
        <s v="null"/>
        <s v="Ministry of Environment"/>
      </sharedItems>
    </cacheField>
    <cacheField name="[Narrative table].[Delivery type].[Delivery type]" caption="Delivery type" numFmtId="0" hierarchy="230" level="1">
      <sharedItems count="16" longText="1">
        <s v="Policy, regulation or other guideline"/>
        <s v="Participant list with gender breakdown"/>
        <s v="Policy, regulation or other guideline, Policy, regulation or other guideline"/>
        <s v="Research or study"/>
        <s v="Training materials, Participant list with gender breakdown, Training materials, Participant list with gender breakdown"/>
        <s v="Training materials, Training materials, Participant list with gender breakdown, Training materials, Training materials, Participant list with gender breakdown"/>
        <s v="Tool, Tool, Photo or video, Tool, Tool, Photo or video"/>
        <s v="Photo or video"/>
        <s v="Inventory, Funding proposal, Photo or video"/>
        <s v="Tool"/>
        <s v="Meeting report, Participant list with gender breakdown, Photo or video, Meeting report, Participant list with gender breakdown, Photo or video, Meeting report, Participant list with gender breakdown, Photo or video, Meeting report, Participant list with gender breakdown, Photo or video"/>
        <s v="Inventory"/>
        <s v="Meeting report"/>
        <s v="Research or study, Research or study"/>
        <s v="Tool, Tool, Inventory, Research or study"/>
        <s v="Tool, Tool, Research or study"/>
      </sharedItems>
    </cacheField>
    <cacheField name="[Narrative table].[Level].[Level]" caption="Level" numFmtId="0" hierarchy="209" level="1">
      <sharedItems containsSemiMixedTypes="0" containsNonDate="0" containsString="0"/>
    </cacheField>
    <cacheField name="[Narrative table].[Agreement filter].[Agreement filter]" caption="Agreement filter" numFmtId="0" hierarchy="225" level="1">
      <sharedItems containsSemiMixedTypes="0" containsNonDate="0" containsString="0"/>
    </cacheField>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4197453707" backgroundQuery="1" createdVersion="7" refreshedVersion="8" minRefreshableVersion="3" recordCount="0" supportSubquery="1" supportAdvancedDrill="1" xr:uid="{A54F6577-04A3-4909-841E-ECFC9069F7BA}">
  <cacheSource type="external" connectionId="12"/>
  <cacheFields count="16">
    <cacheField name="[Narrative table].[Component].[Component]" caption="Component" numFmtId="0" hierarchy="201" level="1">
      <sharedItems count="12" longText="1">
        <s v="Output 1.2 Designing and developing a long-term comprehensive 'Sustainable Low-Carbon Transport Planning' document that provides a policy and regulatory framework for electric bus transport"/>
        <s v="Output 1.3 Developing a comprehensive policy, regulatory and guidelines framework to enable e-bus deployment in Sri Lanka for public transport for the Ministry of Transport and Highways"/>
        <s v="Output 1.4 Feasibility studies and analysis that lead to scaling up of low-carbon transport in Sri Lanka, and recommendations for disposal of old vehicles for the Ministry of Transport and Highways and Ministry of Environment"/>
        <s v="Output 1.6 Programme Support"/>
        <s v="Output 2.1 Technical, operational, financial, economic and regulatory analysis of electric bus mobility opportunity in Sri Lanka is completed"/>
        <s v="Output 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
        <s v="Output 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
        <s v="Output 3.2 Increased awareness and sensitization among local residents regarding the benefits of using public transport in general, and low-carbon electric mobility in particular, including safety aspects for women"/>
        <s v="Output 4.1 5 small/medium 9-metre buses deployed through public private partnerships in Colombo Municipal area after selection of vendor/OEM through a competitive tender process as per UN procurement rules"/>
        <s v="Output 5.1 A 45- to 60-minute webinar about the project approach and outcomes delivered to CCAC partners and project stakeholders no later than the project end date"/>
        <s v="Output 5.2 A 5- to 10-page case study or guidance document to support the replication or scale up of the project activities and/or results for potential public and private sector operators/stakeholders"/>
        <s v="Output 5.3 A report tracking mitigation potential and actual emission reduction during and immediately after project period by the deployment of 5 electric buses, for Ministry of Transport and Highways /Ministry of Environment for NDC reporting"/>
      </sharedItems>
    </cacheField>
    <cacheField name="[Narrative table].[Description].[Description]" caption="Description" numFmtId="0" hierarchy="203" level="1">
      <sharedItems count="12" longText="1">
        <s v="A long-term comprehensive 'Sustainable Low-Carbon Transport Planning' document would inform the design of policy, regulatory and fiscal/financial incentive schemes/programs for the Government of Sri Lanka to support the implementation of electric public transport to initiate low carbon transport development in Sri Lanka through a participatory and consultative process"/>
        <s v="A comprehensive policy on operationalising electric buses for public transport in Sri Lanka developed through necessary assessments will be the first step towards deploying low-carbon transport for use in the country. This includes policy and regulatory framework on defining electric buses, technical and safety features of such buses to be procured, their operation mechanism including charging, end of life use, battery and vehicle disposal etc"/>
        <s v="Impact studies, analytical reports on identification of gaps to implementing low-carbon transport and electric vehicles in Sri Lanka on various aspects as well as recommendations on future scale-up of such transport and electric vehicle deployment and disposal of ICE vehicles will be conducted  under this output."/>
        <s v="Viability assessments on operability of electric buses on various aspects is conducted; analytical report on improved safety, security and accessibility aspects of electric buses to make it more accommodative for women, children and physically challenged persons is also conducted"/>
        <s v="Design and delivery of training programs for capacity building of government institutional stakeholders on various aspects of operationalising electric buses in Sri Lanka will be conducted under this output."/>
        <s v="Design and delivery of training programs for capacity building of private sector stakeholders on technical features of electric buses, economic/financial viability of e-buses will be conducted under this output."/>
        <s v="Various targeted promotional events and public awareness campaigns on benefits of using low-carbon public transport in Sri Lanka will be held to gain public support for above transition"/>
        <s v="Technical assistance provided to the government of Sri Lanka to setup and operationalise subsidy scheme to enable procurement and deployment of the first electric buses for public transport in Sri Lanka"/>
        <s v="An informative webinar will be conducted to convey the project's objectives, approach, outcomes achieved and learnings to all relevant participants."/>
        <s v="A case study on the project  experience will be produced to help guide future scale-up and active involvement of private sector."/>
        <s v="A GHG emission reduction tracking system introduced by the project will produce a report on GHG emissions reduced , after deployment of five electric buses under this project during project period and after, to compare if mitigation potential is achieved for the reporting purposes of the government of Sri Lanka"/>
        <s v="A project monitoring, reporting and verification system will be developed to track project progress against objectives and update the Project Board on the same during board meetings."/>
      </sharedItems>
    </cacheField>
    <cacheField name="[Narrative table].[Indicator].[Indicator]" caption="Indicator" numFmtId="0" hierarchy="202" level="1">
      <sharedItems count="8">
        <s v="Number of plans, policies, laws, or regulations drafted or updated"/>
        <s v="Number of SLCP knowledge resources or tools produced"/>
        <s v="0"/>
        <s v="Number of person hours of training provided"/>
        <s v="Number of partnerships, associations, or campaigns launched to drive SLCP action"/>
        <s v="Number of tools, equipment, or technologies installed"/>
        <s v="Number of public events, webinars, or side events hosted"/>
        <s v="Number of SLCP assessments, emissions inventories, and other emissions datasets produced"/>
      </sharedItems>
    </cacheField>
    <cacheField name="[Narrative table].[Target].[Target]" caption="Target" numFmtId="0" hierarchy="227" level="1">
      <sharedItems count="8">
        <s v="1"/>
        <s v="3"/>
        <s v="0"/>
        <s v="2"/>
        <s v="6720"/>
        <s v="9840"/>
        <s v="35"/>
        <s v="5"/>
      </sharedItems>
    </cacheField>
    <cacheField name="[Narrative table].[Unit].[Unit]" caption="Unit" numFmtId="0" hierarchy="228" level="1">
      <sharedItems count="10">
        <s v="Planning document"/>
        <s v="Policy and regulatory framework"/>
        <s v="Studies/reports"/>
        <s v="0"/>
        <s v="Person hours"/>
        <s v="Campaigns"/>
        <s v="Electric buses"/>
        <s v="Number of webinars held"/>
        <s v="Document"/>
        <s v="Report"/>
      </sharedItems>
    </cacheField>
    <cacheField name="[Narrative table].[Unique code].[Unique code]" caption="Unique code" numFmtId="0" hierarchy="205" level="1">
      <sharedItems count="12" longText="1">
        <s v="HDV-23-003/1.2 Designing and developing a long-term comprehensive 'Sustainable Low-Carbon Transport Planning' document that provides a policy and regulatory framework for electric bus transport"/>
        <s v="HDV-23-003/1.3 Developing a comprehensive policy, regulatory and guidelines framework to enable e-bus deployment in Sri Lanka for public transport for the Ministry of Transport and Highways"/>
        <s v="HDV-23-003/1.4 Feasibility studies and analysis that lead to scaling up of low-carbon transport in Sri Lanka, and recommendations for disposal of old vehicles for the Ministry of Transport and Highways and Ministry of Environment"/>
        <s v="HDV-23-003/1.6 Programme Support"/>
        <s v="HDV-23-003/2.1 Technical, operational, financial, economic and regulatory analysis of electric bus mobility opportunity in Sri Lanka is completed"/>
        <s v="HDV-23-003/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
        <s v="HDV-23-003/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
        <s v="HDV-23-003/3.2 Increased awareness and sensitization among local residents regarding the benefits of using public transport in general, and low-carbon electric mobility in particular, including safety aspects for women"/>
        <s v="HDV-23-003/4.1 5 small/medium 9-metre buses deployed through public private partnerships in Colombo Municipal area after selection of vendor/OEM through a competitive tender process as per UN procurement rules"/>
        <s v="HDV-23-003/5.1 A 45- to 60-minute webinar about the project approach and outcomes delivered to CCAC partners and project stakeholders no later than the project end date"/>
        <s v="HDV-23-003/5.2 A 5- to 10-page case study or guidance document to support the replication or scale up of the project activities and/or results for potential public and private sector operators/stakeholders"/>
        <s v="HDV-23-003/5.3 A report tracking mitigation potential and actual emission reduction during and immediately after project period by the deployment of 5 electric buses, for Ministry of Transport and Highways /Ministry of Environment for NDC reporting"/>
      </sharedItems>
    </cacheField>
    <cacheField name="[Narrative table].[Date].[Date]" caption="Date" numFmtId="0" hierarchy="229" level="1">
      <sharedItems containsSemiMixedTypes="0" containsNonDate="0" containsDate="1" containsString="0" minDate="2024-11-30T00:00:00" maxDate="2026-06-01T00:00:00" count="9">
        <d v="2024-12-31T00:00:00"/>
        <d v="2025-06-30T00:00:00"/>
        <d v="2024-11-30T00:00:00"/>
        <d v="2025-02-28T00:00:00"/>
        <d v="2025-08-30T00:00:00"/>
        <d v="2025-11-30T00:00:00"/>
        <d v="2025-10-31T00:00:00"/>
        <d v="2026-05-15T00:00:00"/>
        <d v="2026-05-31T00:00:00"/>
      </sharedItems>
    </cacheField>
    <cacheField name="[Narrative table].[Acceptance criteria].[Acceptance criteria]" caption="Acceptance criteria" numFmtId="0" hierarchy="231" level="1">
      <sharedItems count="10">
        <s v="Plan approved and adopted by Government of Sri Lanka"/>
        <s v="Policy and regulatory framework approved and adopted by Government of Sri Lanka"/>
        <s v="Studies/reports are reviewed and approved by CCAC"/>
        <s v="Attendance sheet and feedback from trainees shared with CCAC"/>
        <s v="Campaign materials and photos shared with CCAC"/>
        <s v="Procurement documents reviewed and approved by CCAC"/>
        <s v="Webinar material reviewed and approved by CCAC; webinar attended by CCAC"/>
        <s v="Case study reviewed and approved by CCAC"/>
        <s v="Mitigation report reviewed and approved by CCAC"/>
        <s v="Monitoring report reviewed and approved by CCAC"/>
      </sharedItems>
    </cacheField>
    <cacheField name="[Narrative table].[Project].[Project]" caption="Project" numFmtId="0" hierarchy="204" level="1">
      <sharedItems count="1">
        <s v="Enabling Environment for Electric Buses for Public Transport and their Pilot Deployment in Colombo, Sri Lanka (HDV-23-003)"/>
      </sharedItems>
    </cacheField>
    <cacheField name="[Narrative table].[Agreement].[Agreement]" caption="Agreement" numFmtId="0" hierarchy="206" level="1">
      <sharedItems count="1">
        <s v="United Nations Development Programme (UNDP) - Sri Lanka Country Office (24-035)"/>
      </sharedItems>
    </cacheField>
    <cacheField name="[Narrative table].[Sector].[Sector]" caption="Sector" numFmtId="0" hierarchy="207" level="1">
      <sharedItems count="1">
        <s v="Vehicles &amp; Engines"/>
      </sharedItems>
    </cacheField>
    <cacheField name="[Narrative table].[Beneficiaries].[Beneficiaries]" caption="Beneficiaries" numFmtId="0" hierarchy="226" level="1">
      <sharedItems count="1">
        <s v="Sri Lanka"/>
      </sharedItems>
    </cacheField>
    <cacheField name="[Narrative table].[Other beneficiaries].[Other beneficiaries]" caption="Other beneficiaries" numFmtId="0" hierarchy="232" level="1">
      <sharedItems count="6" longText="1">
        <s v="Ministry of Transport and Highways, Ministry of Power and Energy, National Transport Commission, Sri Lanka Transport Board, Western Province Road Passenger Transport Authority, Colombo Municipal Council"/>
        <s v="Ministry of Transport and Highways, Ministry of Power and Energy, National Transport Commission, Sri Lanka Transport Board, Western Province Road Passenger Transport Authority, Colombo Municipal Council, Public Utilities Commission of Sri Lanka, Ceylon Electricity Board"/>
        <s v="Private bus operators' association and private bus operators, drivers, workshop technicians, Finance House association, Insurance association, commercial banks, leasing and financing companies"/>
        <s v="Ministry of Transport and Highways, Ministry of Power and Energy, National Transport Commission, Sri Lanka Transport Board, Western Province Road Passenger Transport Authority, Colombo Municipal Council, private bus operators, commuters, public"/>
        <s v="null"/>
        <s v="Ministry of Environment"/>
      </sharedItems>
    </cacheField>
    <cacheField name="[Narrative table].[Delivery type].[Delivery type]" caption="Delivery type" numFmtId="0" hierarchy="230" level="1">
      <sharedItems count="11" longText="1">
        <s v="Policy, regulation or other guideline"/>
        <s v="Policy, regulation or other guideline, Policy, regulation or other guideline"/>
        <s v="Research or study"/>
        <s v="Training materials, Participant list with gender breakdown, Training materials, Participant list with gender breakdown"/>
        <s v="Training materials, Training materials, Participant list with gender breakdown, Training materials, Training materials, Participant list with gender breakdown"/>
        <s v="Tool, Tool, Photo or video, Tool, Tool, Photo or video"/>
        <s v="Inventory, Funding proposal, Photo or video"/>
        <s v="Meeting report, Participant list with gender breakdown, Photo or video, Meeting report, Participant list with gender breakdown, Photo or video, Meeting report, Participant list with gender breakdown, Photo or video, Meeting report, Participant list with gender breakdown, Photo or video"/>
        <s v="Research or study, Research or study"/>
        <s v="Tool, Tool, Inventory, Research or study"/>
        <s v="Tool, Tool, Research or study"/>
      </sharedItems>
    </cacheField>
    <cacheField name="[Narrative table].[Level].[Level]" caption="Level" numFmtId="0" hierarchy="209" level="1">
      <sharedItems containsSemiMixedTypes="0" containsNonDate="0" containsString="0"/>
    </cacheField>
    <cacheField name="[Narrative table].[Agreement filter].[Agreement filter]" caption="Agreement filter" numFmtId="0" hierarchy="225" level="1">
      <sharedItems containsSemiMixedTypes="0" containsNonDate="0" containsString="0"/>
    </cacheField>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4197916668" backgroundQuery="1" createdVersion="7" refreshedVersion="8" minRefreshableVersion="3" recordCount="0" supportSubquery="1" supportAdvancedDrill="1" xr:uid="{7B7231D0-9AB3-4099-B4B2-C47C3C38E26C}">
  <cacheSource type="external" connectionId="12"/>
  <cacheFields count="13">
    <cacheField name="[Narrative table].[Indicator].[Indicator]" caption="Indicator" numFmtId="0" hierarchy="202" level="1">
      <sharedItems count="6">
        <s v="Staff and Other Personnel Costs"/>
        <s v="Travel"/>
        <s v="Supplies Commodities and Materials"/>
        <s v="UN-PSC"/>
        <s v="Contractual Services"/>
        <s v="Equipment Vehicles and Furniture"/>
      </sharedItems>
    </cacheField>
    <cacheField name="[Narrative table].[Unique code].[Unique code]" caption="Unique code" numFmtId="0" hierarchy="205" level="1">
      <sharedItems count="76">
        <s v="HDV-23-003/1.2.1-1 International consultant"/>
        <s v="HDV-23-003/1.2.1-2 National consultant"/>
        <s v="HDV-23-003/1.2.1-3 Travel fare"/>
        <s v="HDV-23-003/1.2.1-4 DSA for international consultant"/>
        <s v="HDV-23-003/1.2.1-5 DSA for national consultant"/>
        <s v="HDV-23-003/1.2.2-1 International consultant"/>
        <s v="HDV-23-003/1.2.2-2 National consultant"/>
        <s v="HDV-23-003/1.2.2-6 Printing materials, handouts, audio-visual material"/>
        <s v="HDV-23-003/1.2.2-3 Travel fare"/>
        <s v="HDV-23-003/1.2.2-4 DSA for international consultant"/>
        <s v="HDV-23-003/1.2.2-5 DSA for national consultant"/>
        <s v="HDV-23-003/1.3.1-1 International consultant"/>
        <s v="HDV-23-003/1.3.1-2 National consultant"/>
        <s v="HDV-23-003/1.3.1-3 Travel fare"/>
        <s v="HDV-23-003/1.3.1-4 DSA for international consultant"/>
        <s v="HDV-23-003/1.3.1-5 DSA for national consultant"/>
        <s v="HDV-23-003/1.4.1-1 International consultant"/>
        <s v="HDV-23-003/1.4.1-2 National consultant"/>
        <s v="HDV-23-003/1.4.1-3 Travel fare"/>
        <s v="HDV-23-003/1.4.1-4 DSA for international consultant"/>
        <s v="HDV-23-003/1.4.1-5 DSA for national consultant"/>
        <s v="HDV-23-003/1.4.2-1 International consultant"/>
        <s v="HDV-23-003/1.4.2-2 National consultant"/>
        <s v="HDV-23-003/1.4.2-3 Travel fare"/>
        <s v="HDV-23-003/1.4.2-4 DSA for international consultant"/>
        <s v="HDV-23-003/1.4.2-5 DSA for national consultant"/>
        <s v="HDV-23-003/1.4.3-1 International consultant"/>
        <s v="HDV-23-003/1.4.3-2 National consultant"/>
        <s v="HDV-23-003/1.4.3-3 DSA for national consultant"/>
        <s v="HDV-23-003/1.6.1-3 GMS and UN Coordinator Levy"/>
        <s v="HDV-23-003/2.1.1-1 International consultant"/>
        <s v="HDV-23-003/2.1.1-2 National consultant"/>
        <s v="HDV-23-003/2.1.1-3 Travel fare"/>
        <s v="HDV-23-003/2.1.1-4 DSA for international consultant"/>
        <s v="HDV-23-003/2.1.1-5 DSA for national consultant"/>
        <s v="HDV-23-003/2.1.2-1 National consultant"/>
        <s v="HDV-23-003/2.1.2-2 DSA for national consultant"/>
        <s v="HDV-23-003/2.2.1-1 International consultant"/>
        <s v="HDV-23-003/2.2.1-2 National consultant"/>
        <s v="HDV-23-003/2.2.1-6 Printing materials, handouts, audio-visual material"/>
        <s v="HDV-23-003/2.2.1-3 Travel fare"/>
        <s v="HDV-23-003/2.2.1-4 DSA for international consultant"/>
        <s v="HDV-23-003/2.2.1-5 DSA for national consultant"/>
        <s v="HDV-23-003/3.1.1-7 Training venue and other contractual services"/>
        <s v="HDV-23-003/3.1.1-1 International consultant"/>
        <s v="HDV-23-003/3.1.1-2 National consultant"/>
        <s v="HDV-23-003/3.1.1-6 Printing materials, handouts, audio-visual material"/>
        <s v="HDV-23-003/3.1.1-3 Travel fare"/>
        <s v="HDV-23-003/3.1.1-4 DSA for international consultant"/>
        <s v="HDV-23-003/3.1.1-5 DSA for national consultant"/>
        <s v="HDV-23-003/3.1.2-7 Training venue and other contractual services"/>
        <s v="HDV-23-003/3.1.2-1 International consultant"/>
        <s v="HDV-23-003/3.1.2-2 National consultant"/>
        <s v="HDV-23-003/3.1.2-6 Printing materials, handouts, audio-visual material"/>
        <s v="HDV-23-003/3.1.2-3 Travel fare"/>
        <s v="HDV-23-003/3.1.2-4 DSA for international consultant"/>
        <s v="HDV-23-003/3.1.2-5 DSA for national consultant"/>
        <s v="HDV-23-003/3.2.1-4 Training venue and other contractual services"/>
        <s v="HDV-23-003/3.2.1-1 National consultant"/>
        <s v="HDV-23-003/3.2.1-3 Audio visual material, posters, handouts"/>
        <s v="HDV-23-003/3.2.1-2 DSA for national consultant"/>
        <s v="HDV-23-003/3.2.2-4 Training venue and other contractual services"/>
        <s v="HDV-23-003/3.2.2-1 National consultant"/>
        <s v="HDV-23-003/3.2.2-3 Audio visual material, posters, handouts"/>
        <s v="HDV-23-003/3.2.2-2 DSA for national consultant"/>
        <s v="HDV-23-003/3.2.3-4 Training venue and other contractual services"/>
        <s v="HDV-23-003/3.2.3-1 National consultant"/>
        <s v="HDV-23-003/3.2.3-3 Audio visual material, posters, handouts"/>
        <s v="HDV-23-003/3.2.3-2 DSA for national consultant"/>
        <s v="HDV-23-003/4.1.1-1 National consultant"/>
        <s v="HDV-23-003/4.1.1-2 DSA for national consultant"/>
        <s v="HDV-23-003/4.1.2-1 Procurement of Electric Buses"/>
        <s v="HDV-23-003/5.1.1-1 National consultant"/>
        <s v="HDV-23-003/5.2.1-1 National consultant"/>
        <s v="HDV-23-003/5.3.1-1 National consultant"/>
        <s v="HDV-23-003/5.4.1-1 National consultant"/>
      </sharedItems>
    </cacheField>
    <cacheField name="[Narrative table].[Project].[Project]" caption="Project" numFmtId="0" hierarchy="204" level="1">
      <sharedItems count="1">
        <s v="Enabling Environment for Electric Buses for Public Transport and their Pilot Deployment in Colombo, Sri Lanka (HDV-23-003)"/>
      </sharedItems>
    </cacheField>
    <cacheField name="[Narrative table].[Sector].[Sector]" caption="Sector" numFmtId="0" hierarchy="207" level="1">
      <sharedItems count="1">
        <s v="Vehicles &amp; Engines"/>
      </sharedItems>
    </cacheField>
    <cacheField name="[Narrative table].[Level].[Level]" caption="Level" numFmtId="0" hierarchy="209" level="1">
      <sharedItems containsSemiMixedTypes="0" containsNonDate="0" containsString="0"/>
    </cacheField>
    <cacheField name="[Narrative table].[Agreement filter].[Agreement filter]" caption="Agreement filter" numFmtId="0" hierarchy="225" level="1">
      <sharedItems containsSemiMixedTypes="0" containsNonDate="0" containsString="0"/>
    </cacheField>
    <cacheField name="[Narrative table].[Budget SOURCE OF FUNDING].[Budget SOURCE OF FUNDING]" caption="Budget SOURCE OF FUNDING" numFmtId="0" hierarchy="234" level="1">
      <sharedItems count="1">
        <s v="CCAC"/>
      </sharedItems>
    </cacheField>
    <cacheField name="[Measures].[Sum of YEAR 1 COST ($US)]" caption="Sum of YEAR 1 COST ($US)" numFmtId="0" hierarchy="435" level="32767"/>
    <cacheField name="[Measures].[Sum of YEAR 2 COST ($US)]" caption="Sum of YEAR 2 COST ($US)" numFmtId="0" hierarchy="436" level="32767"/>
    <cacheField name="[Measures].[Sum of YEAR 3 COST ($US)]" caption="Sum of YEAR 3 COST ($US)" numFmtId="0" hierarchy="437" level="32767"/>
    <cacheField name="[Narrative table].[Expenditure related activity].[Expenditure related activity]" caption="Expenditure related activity" numFmtId="0" hierarchy="243" level="1">
      <sharedItems count="21">
        <s v="Activity 1.2.1 A long-term, integrated comprehensive, gender-sensitive and inclusive 'Sustainable Low-Carbon Transport Planning' document prepared for Sri Lanka"/>
        <s v="Activity 1.2.2 Training modules developed and training programs delivered on 'Long-term Sustainable Low-carbon Transport Planning' to government and private sector stakeholders"/>
        <s v="Activity 1.3.1 A comprehensive, gender-sensitive and inclusive 'Electric Bus Mobility Policy and Regulatory Framework' is developed"/>
        <s v="Activity 1.4.1 An 'Electricity Grid Impact Study due to Electric Vehicle Integration' is completed and approved"/>
        <s v="Activity 1.4.2 An analytical report on gaps for implementing low-carbon transport in Sri Lanka"/>
        <s v="Activity 1.4.3 A report on planning replacement of ICE buses for public transport in Sri Lanka"/>
        <s v="Activity 1.6.1 Project Support"/>
        <s v="Activity 2.1.1Viability assessment of EV charging stations is completed and approved"/>
        <s v="Activity 2.1.2An Analytical gender (including elderly, children, specific needs commuter) specific report on safety, security, accessibility aspects of public transport buses in Sri Lanka"/>
        <s v="Activity 2.2.1Training programs designed and delivered for government institutional stakeholders"/>
        <s v="Activity 3.1.1Training programs designed and delivered for commercial banks/financial institutions"/>
        <s v="Activity 3.1.2Training programs designed and delivered to private bus operators and their bus drivers and workshop technicians"/>
        <s v="Activity 3.2.1Mass media promotional campaigns on benefits of public transport"/>
        <s v="Activity 3.2.2Targeted promotional events on benefits of public transport"/>
        <s v="Activity 3.2.3Targeted campaigns on safety/accessibility features of low-carbon transport options"/>
        <s v="Activity 4.1.1Technical assistance to setup a mechanism for channelling of enhanced grants as capital subsidy scheme"/>
        <s v="Activity 4.1.2Five electric buses on public transport routes are procured and deployed with support from enhanced capital subsidy scheme and leased to public/private bus operator"/>
        <s v="Activity 5.1.1 A 45- to 60-minute webinar about the project approach and outcomes developed and delivered to CCAC partners and project stakeholders"/>
        <s v="Activity 5.2.1 A 5- to 10-page case study to facilitate scale up of project's activities"/>
        <s v="Activity 5.3.1 A report/system tracking actual emission reduction from deployment of 5 e-buses against mitigation potential"/>
        <s v="Activity 5.4.1 An MRV system setup and managed by PMU to track project progress and report to the Project Board and CCAC"/>
      </sharedItems>
    </cacheField>
    <cacheField name="[Narrative table].[Agreement].[Agreement]" caption="Agreement" numFmtId="0" hierarchy="206" level="1">
      <sharedItems count="1">
        <s v="United Nations Development Programme (UNDP) - Sri Lanka Country Office (24-035)"/>
      </sharedItems>
    </cacheField>
    <cacheField name="[Measures].[Sum of TOTAL COST]" caption="Sum of TOTAL COST" numFmtId="0" hierarchy="434" level="32767"/>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0"/>
      </fieldsUsage>
    </cacheHierarchy>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2"/>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1"/>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11"/>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3"/>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4"/>
      </fieldsUsage>
    </cacheHierarchy>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5"/>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2" memberValueDatatype="130" unbalanced="0">
      <fieldsUsage count="2">
        <fieldUsage x="-1"/>
        <fieldUsage x="6"/>
      </fieldsUsage>
    </cacheHierarchy>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2" memberValueDatatype="130" unbalanced="0">
      <fieldsUsage count="2">
        <fieldUsage x="-1"/>
        <fieldUsage x="10"/>
      </fieldsUsage>
    </cacheHierarchy>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oneField="1" hidden="1">
      <fieldsUsage count="1">
        <fieldUsage x="12"/>
      </fieldsUsage>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oneField="1" hidden="1">
      <fieldsUsage count="1">
        <fieldUsage x="7"/>
      </fieldsUsage>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oneField="1" hidden="1">
      <fieldsUsage count="1">
        <fieldUsage x="8"/>
      </fieldsUsage>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oneField="1" hidden="1">
      <fieldsUsage count="1">
        <fieldUsage x="9"/>
      </fieldsUsage>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4198263892" backgroundQuery="1" createdVersion="7" refreshedVersion="8" minRefreshableVersion="3" recordCount="0" supportSubquery="1" supportAdvancedDrill="1" xr:uid="{A112B408-59FD-442B-92F6-81B5C687CA44}">
  <cacheSource type="external" connectionId="12"/>
  <cacheFields count="5">
    <cacheField name="[Narrative table].[Unique code].[Unique code]" caption="Unique code" numFmtId="0" hierarchy="205" level="1">
      <sharedItems count="1">
        <s v="AR-21-001/2.3.1 Develop analyses of the digestate from the Escobar market to evaluate its possible application"/>
      </sharedItems>
    </cacheField>
    <cacheField name="[Narrative table].[Agreement].[Agreement]" caption="Agreement" numFmtId="0" hierarchy="206" level="1">
      <sharedItems count="1">
        <s v="United Nations Development Programme (UNDP) - Sri Lanka Country Office (24-035)"/>
      </sharedItems>
    </cacheField>
    <cacheField name="[Narrative table].[Agreement filter].[Agreement filter]" caption="Agreement filter" numFmtId="0" hierarchy="225" level="1">
      <sharedItems containsSemiMixedTypes="0" containsNonDate="0" containsString="0"/>
    </cacheField>
    <cacheField name="[Implementers].[Agreement number].[Agreement number]" caption="Agreement number" numFmtId="0" hierarchy="93" level="1">
      <sharedItems count="1">
        <s v="24-035"/>
      </sharedItems>
    </cacheField>
    <cacheField name="[Measures].[Count of Implementer]" caption="Count of Implementer" numFmtId="0" hierarchy="439" level="32767"/>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2" memberValueDatatype="130" unbalanced="0">
      <fieldsUsage count="2">
        <fieldUsage x="-1"/>
        <fieldUsage x="3"/>
      </fieldsUsage>
    </cacheHierarchy>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0"/>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1"/>
      </fieldsUsage>
    </cacheHierarchy>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2"/>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oneField="1" hidden="1">
      <fieldsUsage count="1">
        <fieldUsage x="4"/>
      </fieldsUsage>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4198611108" backgroundQuery="1" createdVersion="7" refreshedVersion="8" minRefreshableVersion="3" recordCount="0" supportSubquery="1" supportAdvancedDrill="1" xr:uid="{6E57B38E-C569-4176-9D4D-4B48BEC56AAA}">
  <cacheSource type="external" connectionId="12"/>
  <cacheFields count="3">
    <cacheField name="[Narrative table].[Unique code].[Unique code]" caption="Unique code" numFmtId="0" hierarchy="205" level="1">
      <sharedItems count="1">
        <s v="AR-21-001/2.3.1 Develop analyses of the digestate from the Escobar market to evaluate its possible application"/>
      </sharedItems>
    </cacheField>
    <cacheField name="[Narrative table].[Agreement].[Agreement]" caption="Agreement" numFmtId="0" hierarchy="206" level="1">
      <sharedItems count="1">
        <s v="United Nations Development Programme (UNDP) - Sri Lanka Country Office (24-035)"/>
      </sharedItems>
    </cacheField>
    <cacheField name="[Narrative table].[Agreement filter].[Agreement filter]" caption="Agreement filter" numFmtId="0" hierarchy="225" level="1">
      <sharedItems containsSemiMixedTypes="0" containsNonDate="0" containsString="0"/>
    </cacheField>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0"/>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1"/>
      </fieldsUsage>
    </cacheHierarchy>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2"/>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4198958331" backgroundQuery="1" createdVersion="7" refreshedVersion="8" minRefreshableVersion="3" recordCount="0" supportSubquery="1" supportAdvancedDrill="1" xr:uid="{8DD5E8A8-3E06-4A44-9D18-9C2A9F74847F}">
  <cacheSource type="external" connectionId="12"/>
  <cacheFields count="16">
    <cacheField name="[Narrative table].[Component].[Component]" caption="Component" numFmtId="0" hierarchy="201" level="1">
      <sharedItems count="12" longText="1">
        <s v="Output 1.2 Designing and developing a long-term comprehensive 'Sustainable Low-Carbon Transport Planning' document that provides a policy and regulatory framework for electric bus transport"/>
        <s v="Output 1.3 Developing a comprehensive policy, regulatory and guidelines framework to enable e-bus deployment in Sri Lanka for public transport for the Ministry of Transport and Highways"/>
        <s v="Output 1.4 Feasibility studies and analysis that lead to scaling up of low-carbon transport in Sri Lanka, and recommendations for disposal of old vehicles for the Ministry of Transport and Highways and Ministry of Environment"/>
        <s v="Output 1.6 Programme Support"/>
        <s v="Output 2.1 Technical, operational, financial, economic and regulatory analysis of electric bus mobility opportunity in Sri Lanka is completed"/>
        <s v="Output 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
        <s v="Output 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
        <s v="Output 3.2 Increased awareness and sensitization among local residents regarding the benefits of using public transport in general, and low-carbon electric mobility in particular, including safety aspects for women"/>
        <s v="Output 4.1 5 small/medium 9-metre buses deployed through public private partnerships in Colombo Municipal area after selection of vendor/OEM through a competitive tender process as per UN procurement rules"/>
        <s v="Output 5.1 A 45- to 60-minute webinar about the project approach and outcomes delivered to CCAC partners and project stakeholders no later than the project end date"/>
        <s v="Output 5.2 A 5- to 10-page case study or guidance document to support the replication or scale up of the project activities and/or results for potential public and private sector operators/stakeholders"/>
        <s v="Output 5.3 A report tracking mitigation potential and actual emission reduction during and immediately after project period by the deployment of 5 electric buses, for Ministry of Transport and Highways /Ministry of Environment for NDC reporting"/>
      </sharedItems>
    </cacheField>
    <cacheField name="[Narrative table].[Description].[Description]" caption="Description" numFmtId="0" hierarchy="203" level="1">
      <sharedItems count="12" longText="1">
        <s v="A long-term comprehensive 'Sustainable Low-Carbon Transport Planning' document would inform the design of policy, regulatory and fiscal/financial incentive schemes/programs for the Government of Sri Lanka to support the implementation of electric public transport to initiate low carbon transport development in Sri Lanka through a participatory and consultative process"/>
        <s v="A comprehensive policy on operationalising electric buses for public transport in Sri Lanka developed through necessary assessments will be the first step towards deploying low-carbon transport for use in the country. This includes policy and regulatory framework on defining electric buses, technical and safety features of such buses to be procured, their operation mechanism including charging, end of life use, battery and vehicle disposal etc"/>
        <s v="Impact studies, analytical reports on identification of gaps to implementing low-carbon transport and electric vehicles in Sri Lanka on various aspects as well as recommendations on future scale-up of such transport and electric vehicle deployment and disposal of ICE vehicles will be conducted  under this output."/>
        <s v="Viability assessments on operability of electric buses on various aspects is conducted; analytical report on improved safety, security and accessibility aspects of electric buses to make it more accommodative for women, children and physically challenged persons is also conducted"/>
        <s v="Design and delivery of training programs for capacity building of government institutional stakeholders on various aspects of operationalising electric buses in Sri Lanka will be conducted under this output."/>
        <s v="Design and delivery of training programs for capacity building of private sector stakeholders on technical features of electric buses, economic/financial viability of e-buses will be conducted under this output."/>
        <s v="Various targeted promotional events and public awareness campaigns on benefits of using low-carbon public transport in Sri Lanka will be held to gain public support for above transition"/>
        <s v="Technical assistance provided to the government of Sri Lanka to setup and operationalise subsidy scheme to enable procurement and deployment of the first electric buses for public transport in Sri Lanka"/>
        <s v="An informative webinar will be conducted to convey the project's objectives, approach, outcomes achieved and learnings to all relevant participants."/>
        <s v="A case study on the project  experience will be produced to help guide future scale-up and active involvement of private sector."/>
        <s v="A GHG emission reduction tracking system introduced by the project will produce a report on GHG emissions reduced , after deployment of five electric buses under this project during project period and after, to compare if mitigation potential is achieved for the reporting purposes of the government of Sri Lanka"/>
        <s v="A project monitoring, reporting and verification system will be developed to track project progress against objectives and update the Project Board on the same during board meetings."/>
      </sharedItems>
    </cacheField>
    <cacheField name="[Narrative table].[Indicator].[Indicator]" caption="Indicator" numFmtId="0" hierarchy="202" level="1">
      <sharedItems count="8">
        <s v="Number of plans, policies, laws, or regulations drafted or updated"/>
        <s v="Number of SLCP knowledge resources or tools produced"/>
        <s v="0"/>
        <s v="Number of person hours of training provided"/>
        <s v="Number of partnerships, associations, or campaigns launched to drive SLCP action"/>
        <s v="Number of tools, equipment, or technologies installed"/>
        <s v="Number of public events, webinars, or side events hosted"/>
        <s v="Number of SLCP assessments, emissions inventories, and other emissions datasets produced"/>
      </sharedItems>
    </cacheField>
    <cacheField name="[Narrative table].[Target].[Target]" caption="Target" numFmtId="0" hierarchy="227" level="1">
      <sharedItems count="8">
        <s v="1"/>
        <s v="3"/>
        <s v="0"/>
        <s v="2"/>
        <s v="6720"/>
        <s v="9840"/>
        <s v="35"/>
        <s v="5"/>
      </sharedItems>
    </cacheField>
    <cacheField name="[Narrative table].[Unit].[Unit]" caption="Unit" numFmtId="0" hierarchy="228" level="1">
      <sharedItems count="10">
        <s v="Planning document"/>
        <s v="Policy and regulatory framework"/>
        <s v="Studies/reports"/>
        <s v="0"/>
        <s v="Person hours"/>
        <s v="Campaigns"/>
        <s v="Electric buses"/>
        <s v="Number of webinars held"/>
        <s v="Document"/>
        <s v="Report"/>
      </sharedItems>
    </cacheField>
    <cacheField name="[Narrative table].[Unique code].[Unique code]" caption="Unique code" numFmtId="0" hierarchy="205" level="1">
      <sharedItems count="12" longText="1">
        <s v="HDV-23-003/1.2 Designing and developing a long-term comprehensive 'Sustainable Low-Carbon Transport Planning' document that provides a policy and regulatory framework for electric bus transport"/>
        <s v="HDV-23-003/1.3 Developing a comprehensive policy, regulatory and guidelines framework to enable e-bus deployment in Sri Lanka for public transport for the Ministry of Transport and Highways"/>
        <s v="HDV-23-003/1.4 Feasibility studies and analysis that lead to scaling up of low-carbon transport in Sri Lanka, and recommendations for disposal of old vehicles for the Ministry of Transport and Highways and Ministry of Environment"/>
        <s v="HDV-23-003/1.6 Programme Support"/>
        <s v="HDV-23-003/2.1 Technical, operational, financial, economic and regulatory analysis of electric bus mobility opportunity in Sri Lanka is completed"/>
        <s v="HDV-23-003/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
        <s v="HDV-23-003/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
        <s v="HDV-23-003/3.2 Increased awareness and sensitization among local residents regarding the benefits of using public transport in general, and low-carbon electric mobility in particular, including safety aspects for women"/>
        <s v="HDV-23-003/4.1 5 small/medium 9-metre buses deployed through public private partnerships in Colombo Municipal area after selection of vendor/OEM through a competitive tender process as per UN procurement rules"/>
        <s v="HDV-23-003/5.1 A 45- to 60-minute webinar about the project approach and outcomes delivered to CCAC partners and project stakeholders no later than the project end date"/>
        <s v="HDV-23-003/5.2 A 5- to 10-page case study or guidance document to support the replication or scale up of the project activities and/or results for potential public and private sector operators/stakeholders"/>
        <s v="HDV-23-003/5.3 A report tracking mitigation potential and actual emission reduction during and immediately after project period by the deployment of 5 electric buses, for Ministry of Transport and Highways /Ministry of Environment for NDC reporting"/>
      </sharedItems>
    </cacheField>
    <cacheField name="[Narrative table].[Date].[Date]" caption="Date" numFmtId="0" hierarchy="229" level="1">
      <sharedItems containsSemiMixedTypes="0" containsNonDate="0" containsDate="1" containsString="0" minDate="2024-11-30T00:00:00" maxDate="2026-06-01T00:00:00" count="9">
        <d v="2024-12-31T00:00:00"/>
        <d v="2025-06-30T00:00:00"/>
        <d v="2024-11-30T00:00:00"/>
        <d v="2025-02-28T00:00:00"/>
        <d v="2025-08-30T00:00:00"/>
        <d v="2025-11-30T00:00:00"/>
        <d v="2025-10-31T00:00:00"/>
        <d v="2026-05-15T00:00:00"/>
        <d v="2026-05-31T00:00:00"/>
      </sharedItems>
    </cacheField>
    <cacheField name="[Narrative table].[Acceptance criteria].[Acceptance criteria]" caption="Acceptance criteria" numFmtId="0" hierarchy="231" level="1">
      <sharedItems count="10">
        <s v="Plan approved and adopted by Government of Sri Lanka"/>
        <s v="Policy and regulatory framework approved and adopted by Government of Sri Lanka"/>
        <s v="Studies/reports are reviewed and approved by CCAC"/>
        <s v="Attendance sheet and feedback from trainees shared with CCAC"/>
        <s v="Campaign materials and photos shared with CCAC"/>
        <s v="Procurement documents reviewed and approved by CCAC"/>
        <s v="Webinar material reviewed and approved by CCAC; webinar attended by CCAC"/>
        <s v="Case study reviewed and approved by CCAC"/>
        <s v="Mitigation report reviewed and approved by CCAC"/>
        <s v="Monitoring report reviewed and approved by CCAC"/>
      </sharedItems>
    </cacheField>
    <cacheField name="[Narrative table].[Project].[Project]" caption="Project" numFmtId="0" hierarchy="204" level="1">
      <sharedItems count="1">
        <s v="Enabling Environment for Electric Buses for Public Transport and their Pilot Deployment in Colombo, Sri Lanka (HDV-23-003)"/>
      </sharedItems>
    </cacheField>
    <cacheField name="[Narrative table].[Agreement].[Agreement]" caption="Agreement" numFmtId="0" hierarchy="206" level="1">
      <sharedItems count="1">
        <s v="United Nations Development Programme (UNDP) - Sri Lanka Country Office (24-035)"/>
      </sharedItems>
    </cacheField>
    <cacheField name="[Narrative table].[Sector].[Sector]" caption="Sector" numFmtId="0" hierarchy="207" level="1">
      <sharedItems count="1">
        <s v="Vehicles &amp; Engines"/>
      </sharedItems>
    </cacheField>
    <cacheField name="[Narrative table].[Beneficiaries].[Beneficiaries]" caption="Beneficiaries" numFmtId="0" hierarchy="226" level="1">
      <sharedItems count="1">
        <s v="Sri Lanka"/>
      </sharedItems>
    </cacheField>
    <cacheField name="[Narrative table].[Other beneficiaries].[Other beneficiaries]" caption="Other beneficiaries" numFmtId="0" hierarchy="232" level="1">
      <sharedItems count="6" longText="1">
        <s v="Ministry of Transport and Highways, Ministry of Power and Energy, National Transport Commission, Sri Lanka Transport Board, Western Province Road Passenger Transport Authority, Colombo Municipal Council"/>
        <s v="Ministry of Transport and Highways, Ministry of Power and Energy, National Transport Commission, Sri Lanka Transport Board, Western Province Road Passenger Transport Authority, Colombo Municipal Council, Public Utilities Commission of Sri Lanka, Ceylon Electricity Board"/>
        <s v="Private bus operators' association and private bus operators, drivers, workshop technicians, Finance House association, Insurance association, commercial banks, leasing and financing companies"/>
        <s v="Ministry of Transport and Highways, Ministry of Power and Energy, National Transport Commission, Sri Lanka Transport Board, Western Province Road Passenger Transport Authority, Colombo Municipal Council, private bus operators, commuters, public"/>
        <s v="null"/>
        <s v="Ministry of Environment"/>
      </sharedItems>
    </cacheField>
    <cacheField name="[Narrative table].[Delivery type].[Delivery type]" caption="Delivery type" numFmtId="0" hierarchy="230" level="1">
      <sharedItems count="11" longText="1">
        <s v="Policy, regulation or other guideline"/>
        <s v="Policy, regulation or other guideline, Policy, regulation or other guideline"/>
        <s v="Research or study"/>
        <s v="Training materials, Participant list with gender breakdown, Training materials, Participant list with gender breakdown"/>
        <s v="Training materials, Training materials, Participant list with gender breakdown, Training materials, Training materials, Participant list with gender breakdown"/>
        <s v="Tool, Tool, Photo or video, Tool, Tool, Photo or video"/>
        <s v="Inventory, Funding proposal, Photo or video"/>
        <s v="Meeting report, Participant list with gender breakdown, Photo or video, Meeting report, Participant list with gender breakdown, Photo or video, Meeting report, Participant list with gender breakdown, Photo or video, Meeting report, Participant list with gender breakdown, Photo or video"/>
        <s v="Research or study, Research or study"/>
        <s v="Tool, Tool, Inventory, Research or study"/>
        <s v="Tool, Tool, Research or study"/>
      </sharedItems>
    </cacheField>
    <cacheField name="[Narrative table].[Level].[Level]" caption="Level" numFmtId="0" hierarchy="209" level="1">
      <sharedItems containsSemiMixedTypes="0" containsNonDate="0" containsString="0"/>
    </cacheField>
    <cacheField name="[Narrative table].[Agreement filter].[Agreement filter]" caption="Agreement filter" numFmtId="0" hierarchy="225" level="1">
      <sharedItems containsSemiMixedTypes="0" containsNonDate="0" containsString="0"/>
    </cacheField>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4199537039" backgroundQuery="1" createdVersion="7" refreshedVersion="8" minRefreshableVersion="3" recordCount="0" supportSubquery="1" supportAdvancedDrill="1" xr:uid="{28B9CC47-41BD-4275-8BB6-B992490DD794}">
  <cacheSource type="external" connectionId="12"/>
  <cacheFields count="16">
    <cacheField name="[Narrative table].[Component].[Component]" caption="Component" numFmtId="0" hierarchy="201" level="1">
      <sharedItems count="20">
        <s v="Activity 1.2.1 A long-term, integrated comprehensive, gender-sensitive and inclusive 'Sustainable Low-Carbon Transport Planning' document prepared for Sri Lanka"/>
        <s v="Activity 1.2.2 Training modules developed and training programs delivered on 'Long-term Sustainable Low-carbon Transport Planning' to government and private sector stakeholders"/>
        <s v="Activity 1.3.1 A comprehensive, gender-sensitive and inclusive 'Electric Bus Mobility Policy and Regulatory Framework' is developed"/>
        <s v="Activity 1.4.1 An 'Electricity Grid Impact Study due to Electric Vehicle Integration' is completed and approved"/>
        <s v="Activity 1.4.2 An analytical report on gaps for implementing low-carbon transport in Sri Lanka"/>
        <s v="Activity 1.4.3 A report on planning replacement of ICE buses for public transport in Sri Lanka"/>
        <s v="Activity 1.6.1 Project Support"/>
        <s v="Activity 2.1.1Viability assessment of EV charging stations is completed and approved"/>
        <s v="Activity 2.1.2An Analytical gender (including elderly, children, specific needs commuter) specific report on safety, security, accessibility aspects of public transport buses in Sri Lanka"/>
        <s v="Activity 2.2.1Training programs designed and delivered for government institutional stakeholders"/>
        <s v="Activity 3.1.1Training programs designed and delivered for commercial banks/financial institutions"/>
        <s v="Activity 3.1.2Training programs designed and delivered to private bus operators and their bus drivers and workshop technicians"/>
        <s v="Activity 3.2.1Mass media promotional campaigns on benefits of public transport"/>
        <s v="Activity 3.2.2Targeted promotional events on benefits of public transport"/>
        <s v="Activity 3.2.3Targeted campaigns on safety/accessibility features of low-carbon transport options"/>
        <s v="Activity 4.1.1Technical assistance to setup a mechanism for channelling of enhanced grants as capital subsidy scheme"/>
        <s v="Activity 4.1.2Five electric buses on public transport routes are procured and deployed with support from enhanced capital subsidy scheme and leased to public/private bus operator"/>
        <s v="Activity 5.1.1 A 45- to 60-minute webinar about the project approach and outcomes developed and delivered to CCAC partners and project stakeholders"/>
        <s v="Activity 5.2.1 A 5- to 10-page case study to facilitate scale up of project's activities"/>
        <s v="Activity 5.3.1 A report/system tracking actual emission reduction from deployment of 5 e-buses against mitigation potential"/>
      </sharedItems>
    </cacheField>
    <cacheField name="[Narrative table].[Description].[Description]" caption="Description" numFmtId="0" hierarchy="203" level="1">
      <sharedItems count="20" longText="1">
        <s v="A long-term, integrated comprehensive, gender-sensitive and inclusive 'Sustainable Low-carbon Transport Masterplan' document prepared for Sri Lanka, that includes a multi-modal transport plan for Sri Lanka detailing the role of different modes of transport - rail, public transport buses, private buses, private passenger vehicles, commercial vehicles, bicycles, pedestrian pathways and others based on the principles of low-carbon, sustainable transport. The Masterplan document would serve as a guidance for all future transport sector programs, activities and investments in Sri Lanka, including the low-carbon electric public bus transport deployment activity proposed under this CCAC project."/>
        <s v="Training modules developed and training programs that will build capacity of at least 20 trainees (30% of them being women) delivered on 'Long-term Sustainable Low-carbon Transport Planning' for government stakeholders (MoTH, MoP&amp;E, NTC, WPRPTA, SLTB) and private stakeholders (bus operators, others as necessary); the training modules will include gender-specific, climate change adaptation and accessibility/inclusivity aspects as well."/>
        <s v="A comprehensive, gender-sensitive and inclusive 'Electric Bus Mobility Policy and Regulatory Framework' will be developed together with the Ministry of Transport and Highways, NTC and WPRPTA. It will then be submitted for Government and Stakeholder feedback; Framework will be revised/updated based on feedback and final Framework approved and operationalized by the Government of Sri Lanka."/>
        <s v="An 'Electricity Grid Impact Study due to Electric Vehicle Integration' is completed and approved together with Public Utilities Commission of Sri Lanka (PUCSL) and Ceylon Electricity Board (CEB), under the guidance of Ministry of Power and Energy(MoP&amp;E)."/>
        <s v="An analytical report on gaps in policies and regulatory framework, institutional, private and financial sector capacity/training needs and financial gap is completed and approved, with a focus on bridging this gap to ensure scaling up of EV integration into the transport sector in Sri Lanka"/>
        <s v="A report on recommendations and planning of disposal of old buses and vehicles if replaced with electric buses (vehicles) during future project scale-up"/>
        <s v="Viability assessment - technical, operational, financial - is completed to identify locations, EV charging technology standards (SAE Combined Charging System (CCS), CHAdeMO, Type 2 charging, Tesla Superchargers etc.) and suitable entities to own and operate these charging stations, together with necessary regulatory feasibility is completed and approved. (Typically bus charging units are sold together with the electric buses by Original Equipment Manufacturers (OEMs). However, for future scale-up, deploying solar powered charging stations are envisaged, and thus this activity becomes essential.)"/>
        <s v="An Analytical report on safety, security, accessibility aspects of public transport buses in Sri Lanka, particularly from the perspective of women's safety and ease of accessibility of public transport buses for elderly/children/special needs commuters is completed"/>
        <s v="Training programs, training at least 60 trainees (30% being women), designed and delivered for government institutional stakeholders (MoTH, MoPE, NTC, SLTB, WPRPTA, CMC) on techno-commercial (such as procurement, planning, performance evaluation, scheduling and charging infrastructure of electric bus systems), financial/economic and policy/regulatory (best practices etc.) frameworks for enabling electric bus deployment for public transport and associated bus charging stations in Sri Lanka; the training program needs to include gender-specific and accessibility/inclusivity aspects as well."/>
        <s v="Training programs, training at least 30 trainees (50% being women), designed and delivered for commercial banks/financial institutions (loan officers and senior executives of banks/leasing and financing companies involved in or interested in lending to electric bus mobility sector) on techno-commercial, financial/economic and policy/regulatory frameworks for enabling electric bus deployment for public transport and associated bus charging stations in Sri Lanka; the training program needs to include gender-specific and accessibility/inclusivity aspects as well."/>
        <s v="Training programs, training at least 60 trainees (10% being women), designed and delivered to private bus operators, their bus drivers and workshop technicians on electric bus operational and financial feasibility (vs ICE buses), e-bus driving techniques, safety (including women's safety) and security aspects and maintenance, management of EV batteries/their scientific disposal."/>
        <s v="At least 5 multi-channel mass media, social media and PIS promotional/advertising campaign designed and executed about the benefits of public transport, particularly low-carbon options such as electric buses, rail transport, park-and-ride schemes, bicycling, walking etc. This should include ongoing television/radio advertisements, print/newspaper campaigns running for about a month."/>
        <s v="At least 20 targeted promotional events (town-level/community-level, at SLTB bus stations, schools or corporate offices) designed, planned and executed on the benefits of using public transport"/>
        <s v="At least 10 targeted campaigns planned and executed on safety and comfort features on public transport buses, such as women's safety due to installation of CCTV cameras and road/driver safety features on electric buses"/>
        <s v="Enhanced capital subsidy scheme (including the procedure for application, evaluation, verification and disbursement of capital subsidies) is instituted under a government programme, offering subsidies up to an indicative level of 30% of capital costs of an electric bus based on current estimates of capital costs."/>
        <s v="Five electric buses on public transport routes within Colombo city are procured and deployed with support from capital subsidy instituted in the previous activity."/>
        <s v="Webinar materials will be developed and delivered to all project stakeholders and CCAC"/>
        <s v="A case-study will be developed on project objectives, outcomes achieved, learnings and guidance for future scale-up"/>
        <s v="A report tracking GHG emissions reductions will be instituted that will also help Sri Lankan government track its emissions reductions against its NDC targets."/>
        <s v="A monitoring, reporting and verification system is setup to track progress of project' activities and outcomes achieved are in line with its objectives"/>
      </sharedItems>
    </cacheField>
    <cacheField name="[Narrative table].[Indicator].[Indicator]" caption="Indicator" numFmtId="0" hierarchy="202" level="1">
      <sharedItems count="6">
        <s v="Policy, project, or tool design"/>
        <s v="Developing and/or delivering training"/>
        <s v="Research, data collection, and/or report writing"/>
        <s v="Other"/>
        <s v="Producing and distributing communications materials"/>
        <s v="Organising, holding, or participating in a meeting or event"/>
      </sharedItems>
    </cacheField>
    <cacheField name="[Narrative table].[Target].[Target]" caption="Target" numFmtId="0" hierarchy="227" level="1">
      <sharedItems count="1">
        <s v="null"/>
      </sharedItems>
    </cacheField>
    <cacheField name="[Narrative table].[Unit].[Unit]" caption="Unit" numFmtId="0" hierarchy="228" level="1">
      <sharedItems count="1">
        <s v="null"/>
      </sharedItems>
    </cacheField>
    <cacheField name="[Narrative table].[Unique code].[Unique code]" caption="Unique code" numFmtId="0" hierarchy="205" level="1">
      <sharedItems count="20">
        <s v="HDV-23-003/1.2.1 A long-term, integrated comprehensive, gender-sensitive and inclusive 'Sustainable Low-Carbon Transport Planning' document prepared for Sri Lanka"/>
        <s v="HDV-23-003/1.2.2 Training modules developed and training programs delivered on 'Long-term Sustainable Low-carbon Transport Planning' to government and private sector stakeholders"/>
        <s v="HDV-23-003/1.3.1 A comprehensive, gender-sensitive and inclusive 'Electric Bus Mobility Policy and Regulatory Framework' is developed"/>
        <s v="HDV-23-003/1.4.1 An 'Electricity Grid Impact Study due to Electric Vehicle Integration' is completed and approved"/>
        <s v="HDV-23-003/1.4.2 An analytical report on gaps for implementing low-carbon transport in Sri Lanka"/>
        <s v="HDV-23-003/1.4.3 A report on planning replacement of ICE buses for public transport in Sri Lanka"/>
        <s v="HDV-23-003/1.6.1 Project Support"/>
        <s v="HDV-23-003/2.1.1Viability assessment of EV charging stations is completed and approved"/>
        <s v="HDV-23-003/2.1.2An Analytical gender (including elderly, children, specific needs commuter) specific report on safety, security, accessibility aspects of public transport buses in Sri Lanka"/>
        <s v="HDV-23-003/2.2.1Training programs designed and delivered for government institutional stakeholders"/>
        <s v="HDV-23-003/3.1.1Training programs designed and delivered for commercial banks/financial institutions"/>
        <s v="HDV-23-003/3.1.2Training programs designed and delivered to private bus operators and their bus drivers and workshop technicians"/>
        <s v="HDV-23-003/3.2.1Mass media promotional campaigns on benefits of public transport"/>
        <s v="HDV-23-003/3.2.2Targeted promotional events on benefits of public transport"/>
        <s v="HDV-23-003/3.2.3Targeted campaigns on safety/accessibility features of low-carbon transport options"/>
        <s v="HDV-23-003/4.1.1Technical assistance to setup a mechanism for channelling of enhanced grants as capital subsidy scheme"/>
        <s v="HDV-23-003/4.1.2Five electric buses on public transport routes are procured and deployed with support from enhanced capital subsidy scheme and leased to public/private bus operator"/>
        <s v="HDV-23-003/5.1.1 A 45- to 60-minute webinar about the project approach and outcomes developed and delivered to CCAC partners and project stakeholders"/>
        <s v="HDV-23-003/5.2.1 A 5- to 10-page case study to facilitate scale up of project's activities"/>
        <s v="HDV-23-003/5.3.1 A report/system tracking actual emission reduction from deployment of 5 e-buses against mitigation potential"/>
      </sharedItems>
    </cacheField>
    <cacheField name="[Narrative table].[Date].[Date]" caption="Date" numFmtId="0" hierarchy="229" level="1">
      <sharedItems containsNonDate="0" containsString="0" containsBlank="1" count="1">
        <m/>
      </sharedItems>
    </cacheField>
    <cacheField name="[Narrative table].[Acceptance criteria].[Acceptance criteria]" caption="Acceptance criteria" numFmtId="0" hierarchy="231" level="1">
      <sharedItems count="1">
        <s v="null"/>
      </sharedItems>
    </cacheField>
    <cacheField name="[Narrative table].[Project].[Project]" caption="Project" numFmtId="0" hierarchy="204" level="1">
      <sharedItems count="1">
        <s v="Enabling Environment for Electric Buses for Public Transport and their Pilot Deployment in Colombo, Sri Lanka (HDV-23-003)"/>
      </sharedItems>
    </cacheField>
    <cacheField name="[Narrative table].[Agreement].[Agreement]" caption="Agreement" numFmtId="0" hierarchy="206" level="1">
      <sharedItems count="1">
        <s v="United Nations Development Programme (UNDP) - Sri Lanka Country Office (24-035)"/>
      </sharedItems>
    </cacheField>
    <cacheField name="[Narrative table].[Sector].[Sector]" caption="Sector" numFmtId="0" hierarchy="207" level="1">
      <sharedItems count="1">
        <s v="Vehicles &amp; Engines"/>
      </sharedItems>
    </cacheField>
    <cacheField name="[Narrative table].[Beneficiaries].[Beneficiaries]" caption="Beneficiaries" numFmtId="0" hierarchy="226" level="1">
      <sharedItems count="1">
        <s v="Sri Lanka"/>
      </sharedItems>
    </cacheField>
    <cacheField name="[Narrative table].[Other beneficiaries].[Other beneficiaries]" caption="Other beneficiaries" numFmtId="0" hierarchy="232" level="1">
      <sharedItems count="7">
        <s v="Ministry of Transport and Highways, Ministry of Power and Energy, National Transport Commission, Sri Lanka Transport Board, Western Province Road Passenger Transport Authority, Colombo Municipal Council"/>
        <s v="Ministry of Power and Energy, Public Utilities Commission of Sri Lanka, Ceylon Electricity Board"/>
        <s v="Finance House association, Insurance association, commercial banks, leasing and financing companies"/>
        <s v="Private bus operators' association and private bus operators, drivers, workshop technicians"/>
        <s v="Ministry of Transport and Highways, Ministry of Power and Energy, National Transport Commission, Sri Lanka Transport Board, Western Province Road Passenger Transport Authority, Colombo Municipal Council, private bus operators, commuters, public"/>
        <s v="null"/>
        <s v="Ministry of Environment"/>
      </sharedItems>
    </cacheField>
    <cacheField name="[Narrative table].[Delivery type].[Delivery type]" caption="Delivery type" numFmtId="0" hierarchy="230" level="1">
      <sharedItems count="7">
        <s v="Policy, regulation or other guideline"/>
        <s v="Participant list with gender breakdown"/>
        <s v="Research or study"/>
        <s v="Photo or video"/>
        <s v="Tool"/>
        <s v="Inventory"/>
        <s v="Meeting report"/>
      </sharedItems>
    </cacheField>
    <cacheField name="[Narrative table].[Level].[Level]" caption="Level" numFmtId="0" hierarchy="209" level="1">
      <sharedItems containsSemiMixedTypes="0" containsNonDate="0" containsString="0"/>
    </cacheField>
    <cacheField name="[Narrative table].[Agreement filter].[Agreement filter]" caption="Agreement filter" numFmtId="0" hierarchy="225" level="1">
      <sharedItems containsSemiMixedTypes="0" containsNonDate="0" containsString="0"/>
    </cacheField>
  </cacheFields>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istya Kusumawati " refreshedDate="45831.563434953707" backgroundQuery="1" createdVersion="3" refreshedVersion="8" minRefreshableVersion="3" recordCount="0" supportSubquery="1" supportAdvancedDrill="1" xr:uid="{B40F2CA2-B4A1-4F02-AB09-84DEF6662B04}">
  <cacheSource type="external" connectionId="12">
    <extLst>
      <ext xmlns:x14="http://schemas.microsoft.com/office/spreadsheetml/2009/9/main" uri="{F057638F-6D5F-4e77-A914-E7F072B9BCA8}">
        <x14:sourceConnection name="ThisWorkbookDataModel"/>
      </ext>
    </extLst>
  </cacheSource>
  <cacheFields count="0"/>
  <cacheHierarchies count="44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Kolom1]" caption="Kolom1" attribute="1" defaultMemberUniqueName="[Activities2].[Kolom1].[All]" allUniqueName="[Activities2].[Kolom1].[All]" dimensionUniqueName="[Activities2]" displayFolder="" count="0" memberValueDatatype="130" unbalanced="0"/>
    <cacheHierarchy uniqueName="[Activities2].[Kolom2]" caption="Kolom2" attribute="1" defaultMemberUniqueName="[Activities2].[Kolom2].[All]" allUniqueName="[Activities2].[Kolom2].[All]" dimensionUniqueName="[Activities2]" displayFolder="" count="0" memberValueDatatype="130" unbalanced="0"/>
    <cacheHierarchy uniqueName="[Activities2].[Kolom3]" caption="Kolom3" attribute="1" defaultMemberUniqueName="[Activities2].[Kolom3].[All]" allUniqueName="[Activities2].[Kolom3].[All]" dimensionUniqueName="[Activities2]" displayFolder="" count="0" memberValueDatatype="130" unbalanced="0"/>
    <cacheHierarchy uniqueName="[Activities2].[Kolom4]" caption="Kolom4" attribute="1" defaultMemberUniqueName="[Activities2].[Kolom4].[All]" allUniqueName="[Activities2].[Kolom4].[All]" dimensionUniqueName="[Activities2]" displayFolder="" count="0" memberValueDatatype="130" unbalanced="0"/>
    <cacheHierarchy uniqueName="[Activities2].[Kolom5]" caption="Kolom5" attribute="1" defaultMemberUniqueName="[Activities2].[Kolom5].[All]" allUniqueName="[Activities2].[Kolom5].[All]" dimensionUniqueName="[Activities2]" displayFolder="" count="0" memberValueDatatype="130" unbalanced="0"/>
    <cacheHierarchy uniqueName="[Activities2].[Kolom6]" caption="Kolom6" attribute="1" defaultMemberUniqueName="[Activities2].[Kolom6].[All]" allUniqueName="[Activities2].[Kolom6].[All]" dimensionUniqueName="[Activities2]" displayFolder="" count="0" memberValueDatatype="130" unbalanced="0"/>
    <cacheHierarchy uniqueName="[Activities2].[Kolom7]" caption="Kolom7" attribute="1" defaultMemberUniqueName="[Activities2].[Kolom7].[All]" allUniqueName="[Activities2].[Kolom7].[All]" dimensionUniqueName="[Activities2]" displayFolder="" count="0" memberValueDatatype="130" unbalanced="0"/>
    <cacheHierarchy uniqueName="[Activities2].[Kolom8]" caption="Kolom8" attribute="1" defaultMemberUniqueName="[Activities2].[Kolom8].[All]" allUniqueName="[Activities2].[Kolom8].[All]" dimensionUniqueName="[Activities2]" displayFolder="" count="0" memberValueDatatype="130" unbalanced="0"/>
    <cacheHierarchy uniqueName="[Activities2].[Kolom9]" caption="Kolom9" attribute="1" defaultMemberUniqueName="[Activities2].[Kolom9].[All]" allUniqueName="[Activities2].[Kolom9].[All]" dimensionUniqueName="[Activities2]" displayFolder="" count="0" memberValueDatatype="130" unbalanced="0"/>
    <cacheHierarchy uniqueName="[Activities2].[Kolom10]" caption="Kolom10" attribute="1" defaultMemberUniqueName="[Activities2].[Kolom10].[All]" allUniqueName="[Activities2].[Kolom10].[All]" dimensionUniqueName="[Activities2]" displayFolder="" count="0" memberValueDatatype="130" unbalanced="0"/>
    <cacheHierarchy uniqueName="[Activities2].[Kolom11]" caption="Kolom11" attribute="1" defaultMemberUniqueName="[Activities2].[Kolom11].[All]" allUniqueName="[Activities2].[Kolom11].[All]" dimensionUniqueName="[Activities2]" displayFolder="" count="0" memberValueDatatype="130" unbalanced="0"/>
    <cacheHierarchy uniqueName="[Activities2].[Kolom12]" caption="Kolom12" attribute="1" defaultMemberUniqueName="[Activities2].[Kolom12].[All]" allUniqueName="[Activities2].[Kolom12].[All]" dimensionUniqueName="[Activities2]" displayFolder="" count="0" memberValueDatatype="130" unbalanced="0"/>
    <cacheHierarchy uniqueName="[Activities2].[Kolom13]" caption="Kolom13" attribute="1" defaultMemberUniqueName="[Activities2].[Kolom13].[All]" allUniqueName="[Activities2].[Kolom13].[All]" dimensionUniqueName="[Activities2]" displayFolder="" count="0" memberValueDatatype="130" unbalanced="0"/>
    <cacheHierarchy uniqueName="[Activities2].[Kolom14]" caption="Kolom14" attribute="1" defaultMemberUniqueName="[Activities2].[Kolom14].[All]" allUniqueName="[Activities2].[Kolom14].[All]" dimensionUniqueName="[Activities2]" displayFolder="" count="0" memberValueDatatype="130" unbalanced="0"/>
    <cacheHierarchy uniqueName="[Activities2].[Kolom15]" caption="Kolom15" attribute="1" defaultMemberUniqueName="[Activities2].[Kolom15].[All]" allUniqueName="[Activities2].[Kolom15].[All]" dimensionUniqueName="[Activities2]" displayFolder="" count="0" memberValueDatatype="130"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Kolom1]" caption="Kolom1" attribute="1" defaultMemberUniqueName="[Expenditures2].[Kolom1].[All]" allUniqueName="[Expenditures2].[Kolom1].[All]" dimensionUniqueName="[Expenditures2]" displayFolder="" count="0" memberValueDatatype="130" unbalanced="0"/>
    <cacheHierarchy uniqueName="[Expenditures2].[Kolom2]" caption="Kolom2" attribute="1" defaultMemberUniqueName="[Expenditures2].[Kolom2].[All]" allUniqueName="[Expenditures2].[Kolom2].[All]" dimensionUniqueName="[Expenditures2]" displayFolder="" count="0" memberValueDatatype="130" unbalanced="0"/>
    <cacheHierarchy uniqueName="[Expenditures2].[Kolom3]" caption="Kolom3" attribute="1" defaultMemberUniqueName="[Expenditures2].[Kolom3].[All]" allUniqueName="[Expenditures2].[Kolom3].[All]" dimensionUniqueName="[Expenditures2]" displayFolder="" count="0" memberValueDatatype="130" unbalanced="0"/>
    <cacheHierarchy uniqueName="[Expenditures2].[Kolom4]" caption="Kolom4" attribute="1" defaultMemberUniqueName="[Expenditures2].[Kolom4].[All]" allUniqueName="[Expenditures2].[Kolom4].[All]" dimensionUniqueName="[Expenditures2]" displayFolder="" count="0" memberValueDatatype="130" unbalanced="0"/>
    <cacheHierarchy uniqueName="[Expenditures2].[Kolom5]" caption="Kolom5" attribute="1" defaultMemberUniqueName="[Expenditures2].[Kolom5].[All]" allUniqueName="[Expenditures2].[Kolom5].[All]" dimensionUniqueName="[Expenditures2]" displayFolder="" count="0" memberValueDatatype="130" unbalanced="0"/>
    <cacheHierarchy uniqueName="[Expenditures2].[Kolom6]" caption="Kolom6" attribute="1" defaultMemberUniqueName="[Expenditures2].[Kolom6].[All]" allUniqueName="[Expenditures2].[Kolom6].[All]" dimensionUniqueName="[Expenditures2]" displayFolder="" count="0" memberValueDatatype="130" unbalanced="0"/>
    <cacheHierarchy uniqueName="[Expenditures2].[Kolom7]" caption="Kolom7" attribute="1" defaultMemberUniqueName="[Expenditures2].[Kolom7].[All]" allUniqueName="[Expenditures2].[Kolom7].[All]" dimensionUniqueName="[Expenditures2]" displayFolder="" count="0" memberValueDatatype="130" unbalanced="0"/>
    <cacheHierarchy uniqueName="[Expenditures2].[Kolom8]" caption="Kolom8" attribute="1" defaultMemberUniqueName="[Expenditures2].[Kolom8].[All]" allUniqueName="[Expenditures2].[Kolom8].[All]" dimensionUniqueName="[Expenditures2]" displayFolder="" count="0" memberValueDatatype="130" unbalanced="0"/>
    <cacheHierarchy uniqueName="[Expenditures2].[Kolom9]" caption="Kolom9" attribute="1" defaultMemberUniqueName="[Expenditures2].[Kolom9].[All]" allUniqueName="[Expenditures2].[Kolom9].[All]" dimensionUniqueName="[Expenditures2]" displayFolder="" count="0" memberValueDatatype="130" unbalanced="0"/>
    <cacheHierarchy uniqueName="[Expenditures2].[Kolom10]" caption="Kolom10" attribute="1" defaultMemberUniqueName="[Expenditures2].[Kolom10].[All]" allUniqueName="[Expenditures2].[Kolom10].[All]" dimensionUniqueName="[Expenditures2]" displayFolder="" count="0" memberValueDatatype="130" unbalanced="0"/>
    <cacheHierarchy uniqueName="[Expenditures2].[Kolom11]" caption="Kolom11" attribute="1" defaultMemberUniqueName="[Expenditures2].[Kolom11].[All]" allUniqueName="[Expenditures2].[Kolom11].[All]" dimensionUniqueName="[Expenditures2]" displayFolder="" count="0" memberValueDatatype="130" unbalanced="0"/>
    <cacheHierarchy uniqueName="[Expenditures2].[Kolom12]" caption="Kolom12" attribute="1" defaultMemberUniqueName="[Expenditures2].[Kolom12].[All]" allUniqueName="[Expenditures2].[Kolom12].[All]" dimensionUniqueName="[Expenditures2]" displayFolder="" count="0" memberValueDatatype="130" unbalanced="0"/>
    <cacheHierarchy uniqueName="[Expenditures2].[Kolom13]" caption="Kolom13" attribute="1" defaultMemberUniqueName="[Expenditures2].[Kolom13].[All]" allUniqueName="[Expenditures2].[Kolom13].[All]" dimensionUniqueName="[Expenditures2]" displayFolder="" count="0" memberValueDatatype="130" unbalanced="0"/>
    <cacheHierarchy uniqueName="[Expenditures2].[Kolom14]" caption="Kolom14" attribute="1" defaultMemberUniqueName="[Expenditures2].[Kolom14].[All]" allUniqueName="[Expenditures2].[Kolom14].[All]" dimensionUniqueName="[Expenditures2]" displayFolder="" count="0" memberValueDatatype="130" unbalanced="0"/>
    <cacheHierarchy uniqueName="[Expenditures2].[Kolom15]" caption="Kolom15" attribute="1" defaultMemberUniqueName="[Expenditures2].[Kolom15].[All]" allUniqueName="[Expenditures2].[Kolom15].[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IPimport].[Kolom1]" caption="Kolom1" attribute="1" defaultMemberUniqueName="[IPimport].[Kolom1].[All]" allUniqueName="[IPimport].[Kolom1].[All]" dimensionUniqueName="[IPimport]" displayFolder="" count="0" memberValueDatatype="130" unbalanced="0"/>
    <cacheHierarchy uniqueName="[IPimport].[Kolom2]" caption="Kolom2" attribute="1" defaultMemberUniqueName="[IPimport].[Kolom2].[All]" allUniqueName="[IPimport].[Kolom2].[All]" dimensionUniqueName="[IPimport]" displayFolder="" count="0" memberValueDatatype="130" unbalanced="0"/>
    <cacheHierarchy uniqueName="[IPimport].[Kolom3]" caption="Kolom3" attribute="1" defaultMemberUniqueName="[IPimport].[Kolom3].[All]" allUniqueName="[IPimport].[Kolom3].[All]" dimensionUniqueName="[IPimport]" displayFolder="" count="0" memberValueDatatype="130" unbalanced="0"/>
    <cacheHierarchy uniqueName="[IPimport].[Kolom4]" caption="Kolom4" attribute="1" defaultMemberUniqueName="[IPimport].[Kolom4].[All]" allUniqueName="[IPimport].[Kolom4].[All]" dimensionUniqueName="[IPimport]" displayFolder="" count="0" memberValueDatatype="130" unbalanced="0"/>
    <cacheHierarchy uniqueName="[IPimport].[Kolom5]" caption="Kolom5" attribute="1" defaultMemberUniqueName="[IPimport].[Kolom5].[All]" allUniqueName="[IPimport].[Kolom5].[All]" dimensionUniqueName="[IPimport]" displayFolder="" count="0" memberValueDatatype="130" unbalanced="0"/>
    <cacheHierarchy uniqueName="[IPimport].[Kolom6]" caption="Kolom6" attribute="1" defaultMemberUniqueName="[IPimport].[Kolom6].[All]" allUniqueName="[IPimport].[Kolom6].[All]" dimensionUniqueName="[IPimport]" displayFolder="" count="0" memberValueDatatype="130" unbalanced="0"/>
    <cacheHierarchy uniqueName="[IPimport].[Kolom7]" caption="Kolom7" attribute="1" defaultMemberUniqueName="[IPimport].[Kolom7].[All]" allUniqueName="[IPimport].[Kolom7].[All]" dimensionUniqueName="[IPimport]" displayFolder="" count="0" memberValueDatatype="130" unbalanced="0"/>
    <cacheHierarchy uniqueName="[IPimport].[Kolom8]" caption="Kolom8" attribute="1" defaultMemberUniqueName="[IPimport].[Kolom8].[All]" allUniqueName="[IPimport].[Kolom8].[All]" dimensionUniqueName="[IPimport]" displayFolder="" count="0" memberValueDatatype="130" unbalanced="0"/>
    <cacheHierarchy uniqueName="[IPimport].[Kolom9]" caption="Kolom9" attribute="1" defaultMemberUniqueName="[IPimport].[Kolom9].[All]" allUniqueName="[IPimport].[Kolom9].[All]" dimensionUniqueName="[IPimport]" displayFolder="" count="0" memberValueDatatype="130" unbalanced="0"/>
    <cacheHierarchy uniqueName="[IPimport].[Kolom10]" caption="Kolom10" attribute="1" defaultMemberUniqueName="[IPimport].[Kolom10].[All]" allUniqueName="[IPimport].[Kolom10].[All]" dimensionUniqueName="[IPimport]" displayFolder="" count="0" memberValueDatatype="130" unbalanced="0"/>
    <cacheHierarchy uniqueName="[IPimport].[Kolom11]" caption="Kolom11" attribute="1" defaultMemberUniqueName="[IPimport].[Kolom11].[All]" allUniqueName="[IPimport].[Kolom11].[All]" dimensionUniqueName="[IPimport]" displayFolder="" count="0" memberValueDatatype="130" unbalanced="0"/>
    <cacheHierarchy uniqueName="[IPimport].[Kolom12]" caption="Kolom12" attribute="1" defaultMemberUniqueName="[IPimport].[Kolom12].[All]" allUniqueName="[IPimport].[Kolom12].[All]" dimensionUniqueName="[IPimport]" displayFolder="" count="0" memberValueDatatype="130" unbalanced="0"/>
    <cacheHierarchy uniqueName="[IPimport].[Kolom13]" caption="Kolom13" attribute="1" defaultMemberUniqueName="[IPimport].[Kolom13].[All]" allUniqueName="[IPimport].[Kolom13].[All]" dimensionUniqueName="[IPimport]" displayFolder="" count="0" memberValueDatatype="130" unbalanced="0"/>
    <cacheHierarchy uniqueName="[IPimport].[Kolom14]" caption="Kolom14" attribute="1" defaultMemberUniqueName="[IPimport].[Kolom14].[All]" allUniqueName="[IPimport].[Kolom14].[All]" dimensionUniqueName="[IPimport]" displayFolder="" count="0" memberValueDatatype="130" unbalanced="0"/>
    <cacheHierarchy uniqueName="[IPimport].[Kolom15]" caption="Kolom15" attribute="1" defaultMemberUniqueName="[IPimport].[Kolom15].[All]" allUniqueName="[IPimport].[Kolom15].[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0" memberValueDatatype="130" unbalanced="0"/>
    <cacheHierarchy uniqueName="[Narrative table].[Agreement]" caption="Agreement" attribute="1" defaultMemberUniqueName="[Narrative table].[Agreement].[All]" allUniqueName="[Narrative table].[Agreement].[All]" dimensionUniqueName="[Narrative table]" displayFolder="" count="0" memberValueDatatype="130" unbalanced="0"/>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Kolom1]" caption="Kolom1" attribute="1" defaultMemberUniqueName="[Narrative table].[Kolom1].[All]" allUniqueName="[Narrative table].[Kolom1].[All]" dimensionUniqueName="[Narrative table]" displayFolder="" count="0" memberValueDatatype="130" unbalanced="0"/>
    <cacheHierarchy uniqueName="[Narrative table].[Kolom2]" caption="Kolom2" attribute="1" defaultMemberUniqueName="[Narrative table].[Kolom2].[All]" allUniqueName="[Narrative table].[Kolom2].[All]" dimensionUniqueName="[Narrative table]" displayFolder="" count="0" memberValueDatatype="130" unbalanced="0"/>
    <cacheHierarchy uniqueName="[Narrative table].[Kolom3]" caption="Kolom3" attribute="1" defaultMemberUniqueName="[Narrative table].[Kolom3].[All]" allUniqueName="[Narrative table].[Kolom3].[All]" dimensionUniqueName="[Narrative table]" displayFolder="" count="0" memberValueDatatype="130" unbalanced="0"/>
    <cacheHierarchy uniqueName="[Narrative table].[Kolom4]" caption="Kolom4" attribute="1" defaultMemberUniqueName="[Narrative table].[Kolom4].[All]" allUniqueName="[Narrative table].[Kolom4].[All]" dimensionUniqueName="[Narrative table]" displayFolder="" count="0" memberValueDatatype="130" unbalanced="0"/>
    <cacheHierarchy uniqueName="[Narrative table].[Kolom5]" caption="Kolom5" attribute="1" defaultMemberUniqueName="[Narrative table].[Kolom5].[All]" allUniqueName="[Narrative table].[Kolom5].[All]" dimensionUniqueName="[Narrative table]" displayFolder="" count="0" memberValueDatatype="130" unbalanced="0"/>
    <cacheHierarchy uniqueName="[Narrative table].[Kolom6]" caption="Kolom6" attribute="1" defaultMemberUniqueName="[Narrative table].[Kolom6].[All]" allUniqueName="[Narrative table].[Kolom6].[All]" dimensionUniqueName="[Narrative table]" displayFolder="" count="0" memberValueDatatype="130" unbalanced="0"/>
    <cacheHierarchy uniqueName="[Narrative table].[Kolom7]" caption="Kolom7" attribute="1" defaultMemberUniqueName="[Narrative table].[Kolom7].[All]" allUniqueName="[Narrative table].[Kolom7].[All]" dimensionUniqueName="[Narrative table]" displayFolder="" count="0" memberValueDatatype="130" unbalanced="0"/>
    <cacheHierarchy uniqueName="[Narrative table].[Kolom8]" caption="Kolom8" attribute="1" defaultMemberUniqueName="[Narrative table].[Kolom8].[All]" allUniqueName="[Narrative table].[Kolom8].[All]" dimensionUniqueName="[Narrative table]" displayFolder="" count="0" memberValueDatatype="130" unbalanced="0"/>
    <cacheHierarchy uniqueName="[Narrative table].[Kolom9]" caption="Kolom9" attribute="1" defaultMemberUniqueName="[Narrative table].[Kolom9].[All]" allUniqueName="[Narrative table].[Kolom9].[All]" dimensionUniqueName="[Narrative table]" displayFolder="" count="0" memberValueDatatype="130" unbalanced="0"/>
    <cacheHierarchy uniqueName="[Narrative table].[Kolom10]" caption="Kolom10" attribute="1" defaultMemberUniqueName="[Narrative table].[Kolom10].[All]" allUniqueName="[Narrative table].[Kolom10].[All]" dimensionUniqueName="[Narrative table]" displayFolder="" count="0" memberValueDatatype="130" unbalanced="0"/>
    <cacheHierarchy uniqueName="[Narrative table].[Kolom11]" caption="Kolom11" attribute="1" defaultMemberUniqueName="[Narrative table].[Kolom11].[All]" allUniqueName="[Narrative table].[Kolom11].[All]" dimensionUniqueName="[Narrative table]" displayFolder="" count="0" memberValueDatatype="130" unbalanced="0"/>
    <cacheHierarchy uniqueName="[Narrative table].[Kolom12]" caption="Kolom12" attribute="1" defaultMemberUniqueName="[Narrative table].[Kolom12].[All]" allUniqueName="[Narrative table].[Kolom12].[All]" dimensionUniqueName="[Narrative table]" displayFolder="" count="0" memberValueDatatype="130" unbalanced="0"/>
    <cacheHierarchy uniqueName="[Narrative table].[Kolom13]" caption="Kolom13" attribute="1" defaultMemberUniqueName="[Narrative table].[Kolom13].[All]" allUniqueName="[Narrative table].[Kolom13].[All]" dimensionUniqueName="[Narrative table]" displayFolder="" count="0" memberValueDatatype="130" unbalanced="0"/>
    <cacheHierarchy uniqueName="[Narrative table].[Kolom14]" caption="Kolom14" attribute="1" defaultMemberUniqueName="[Narrative table].[Kolom14].[All]" allUniqueName="[Narrative table].[Kolom14].[All]" dimensionUniqueName="[Narrative table]" displayFolder="" count="0" memberValueDatatype="130" unbalanced="0"/>
    <cacheHierarchy uniqueName="[Narrative table].[Kolom15]" caption="Kolom15" attribute="1" defaultMemberUniqueName="[Narrative table].[Kolom15].[All]" allUniqueName="[Narrative table].[Kolom15].[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comes2].[Kolom1]" caption="Kolom1" attribute="1" defaultMemberUniqueName="[Outcomes2].[Kolom1].[All]" allUniqueName="[Outcomes2].[Kolom1].[All]" dimensionUniqueName="[Outcomes2]" displayFolder="" count="0" memberValueDatatype="130" unbalanced="0"/>
    <cacheHierarchy uniqueName="[Outcomes2].[Kolom2]" caption="Kolom2" attribute="1" defaultMemberUniqueName="[Outcomes2].[Kolom2].[All]" allUniqueName="[Outcomes2].[Kolom2].[All]" dimensionUniqueName="[Outcomes2]" displayFolder="" count="0" memberValueDatatype="130" unbalanced="0"/>
    <cacheHierarchy uniqueName="[Outcomes2].[Kolom3]" caption="Kolom3" attribute="1" defaultMemberUniqueName="[Outcomes2].[Kolom3].[All]" allUniqueName="[Outcomes2].[Kolom3].[All]" dimensionUniqueName="[Outcomes2]" displayFolder="" count="0" memberValueDatatype="130" unbalanced="0"/>
    <cacheHierarchy uniqueName="[Outcomes2].[Kolom4]" caption="Kolom4" attribute="1" defaultMemberUniqueName="[Outcomes2].[Kolom4].[All]" allUniqueName="[Outcomes2].[Kolom4].[All]" dimensionUniqueName="[Outcomes2]" displayFolder="" count="0" memberValueDatatype="130" unbalanced="0"/>
    <cacheHierarchy uniqueName="[Outcomes2].[Kolom5]" caption="Kolom5" attribute="1" defaultMemberUniqueName="[Outcomes2].[Kolom5].[All]" allUniqueName="[Outcomes2].[Kolom5].[All]" dimensionUniqueName="[Outcomes2]" displayFolder="" count="0" memberValueDatatype="130" unbalanced="0"/>
    <cacheHierarchy uniqueName="[Outcomes2].[Kolom6]" caption="Kolom6" attribute="1" defaultMemberUniqueName="[Outcomes2].[Kolom6].[All]" allUniqueName="[Outcomes2].[Kolom6].[All]" dimensionUniqueName="[Outcomes2]" displayFolder="" count="0" memberValueDatatype="130" unbalanced="0"/>
    <cacheHierarchy uniqueName="[Outcomes2].[Kolom7]" caption="Kolom7" attribute="1" defaultMemberUniqueName="[Outcomes2].[Kolom7].[All]" allUniqueName="[Outcomes2].[Kolom7].[All]" dimensionUniqueName="[Outcomes2]" displayFolder="" count="0" memberValueDatatype="130" unbalanced="0"/>
    <cacheHierarchy uniqueName="[Outcomes2].[Kolom8]" caption="Kolom8" attribute="1" defaultMemberUniqueName="[Outcomes2].[Kolom8].[All]" allUniqueName="[Outcomes2].[Kolom8].[All]" dimensionUniqueName="[Outcomes2]" displayFolder="" count="0" memberValueDatatype="130" unbalanced="0"/>
    <cacheHierarchy uniqueName="[Outcomes2].[Kolom9]" caption="Kolom9" attribute="1" defaultMemberUniqueName="[Outcomes2].[Kolom9].[All]" allUniqueName="[Outcomes2].[Kolom9].[All]" dimensionUniqueName="[Outcomes2]" displayFolder="" count="0" memberValueDatatype="130" unbalanced="0"/>
    <cacheHierarchy uniqueName="[Outcomes2].[Kolom10]" caption="Kolom10" attribute="1" defaultMemberUniqueName="[Outcomes2].[Kolom10].[All]" allUniqueName="[Outcomes2].[Kolom10].[All]" dimensionUniqueName="[Outcomes2]" displayFolder="" count="0" memberValueDatatype="130" unbalanced="0"/>
    <cacheHierarchy uniqueName="[Outcomes2].[Kolom11]" caption="Kolom11" attribute="1" defaultMemberUniqueName="[Outcomes2].[Kolom11].[All]" allUniqueName="[Outcomes2].[Kolom11].[All]" dimensionUniqueName="[Outcomes2]" displayFolder="" count="0" memberValueDatatype="130" unbalanced="0"/>
    <cacheHierarchy uniqueName="[Outcomes2].[Kolom12]" caption="Kolom12" attribute="1" defaultMemberUniqueName="[Outcomes2].[Kolom12].[All]" allUniqueName="[Outcomes2].[Kolom12].[All]" dimensionUniqueName="[Outcomes2]" displayFolder="" count="0" memberValueDatatype="130" unbalanced="0"/>
    <cacheHierarchy uniqueName="[Outcomes2].[Kolom13]" caption="Kolom13" attribute="1" defaultMemberUniqueName="[Outcomes2].[Kolom13].[All]" allUniqueName="[Outcomes2].[Kolom13].[All]" dimensionUniqueName="[Outcomes2]" displayFolder="" count="0" memberValueDatatype="130" unbalanced="0"/>
    <cacheHierarchy uniqueName="[Outcomes2].[Kolom14]" caption="Kolom14" attribute="1" defaultMemberUniqueName="[Outcomes2].[Kolom14].[All]" allUniqueName="[Outcomes2].[Kolom14].[All]" dimensionUniqueName="[Outcomes2]" displayFolder="" count="0" memberValueDatatype="130" unbalanced="0"/>
    <cacheHierarchy uniqueName="[Outcomes2].[Kolom15]" caption="Kolom15" attribute="1" defaultMemberUniqueName="[Outcomes2].[Kolom15].[All]" allUniqueName="[Outcomes2].[Kolom15].[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Kolom1]" caption="Kolom1" attribute="1" defaultMemberUniqueName="[Outputs2].[Kolom1].[All]" allUniqueName="[Outputs2].[Kolom1].[All]" dimensionUniqueName="[Outputs2]" displayFolder="" count="0" memberValueDatatype="130" unbalanced="0"/>
    <cacheHierarchy uniqueName="[Outputs2].[Kolom2]" caption="Kolom2" attribute="1" defaultMemberUniqueName="[Outputs2].[Kolom2].[All]" allUniqueName="[Outputs2].[Kolom2].[All]" dimensionUniqueName="[Outputs2]" displayFolder="" count="0" memberValueDatatype="130" unbalanced="0"/>
    <cacheHierarchy uniqueName="[Outputs2].[Kolom3]" caption="Kolom3" attribute="1" defaultMemberUniqueName="[Outputs2].[Kolom3].[All]" allUniqueName="[Outputs2].[Kolom3].[All]" dimensionUniqueName="[Outputs2]" displayFolder="" count="0" memberValueDatatype="130" unbalanced="0"/>
    <cacheHierarchy uniqueName="[Outputs2].[Kolom4]" caption="Kolom4" attribute="1" defaultMemberUniqueName="[Outputs2].[Kolom4].[All]" allUniqueName="[Outputs2].[Kolom4].[All]" dimensionUniqueName="[Outputs2]" displayFolder="" count="0" memberValueDatatype="130" unbalanced="0"/>
    <cacheHierarchy uniqueName="[Outputs2].[Kolom5]" caption="Kolom5" attribute="1" defaultMemberUniqueName="[Outputs2].[Kolom5].[All]" allUniqueName="[Outputs2].[Kolom5].[All]" dimensionUniqueName="[Outputs2]" displayFolder="" count="0" memberValueDatatype="130" unbalanced="0"/>
    <cacheHierarchy uniqueName="[Outputs2].[Kolom6]" caption="Kolom6" attribute="1" defaultMemberUniqueName="[Outputs2].[Kolom6].[All]" allUniqueName="[Outputs2].[Kolom6].[All]" dimensionUniqueName="[Outputs2]" displayFolder="" count="0" memberValueDatatype="130" unbalanced="0"/>
    <cacheHierarchy uniqueName="[Outputs2].[Kolom7]" caption="Kolom7" attribute="1" defaultMemberUniqueName="[Outputs2].[Kolom7].[All]" allUniqueName="[Outputs2].[Kolom7].[All]" dimensionUniqueName="[Outputs2]" displayFolder="" count="0" memberValueDatatype="130" unbalanced="0"/>
    <cacheHierarchy uniqueName="[Outputs2].[Kolom8]" caption="Kolom8" attribute="1" defaultMemberUniqueName="[Outputs2].[Kolom8].[All]" allUniqueName="[Outputs2].[Kolom8].[All]" dimensionUniqueName="[Outputs2]" displayFolder="" count="0" memberValueDatatype="130" unbalanced="0"/>
    <cacheHierarchy uniqueName="[Outputs2].[Kolom9]" caption="Kolom9" attribute="1" defaultMemberUniqueName="[Outputs2].[Kolom9].[All]" allUniqueName="[Outputs2].[Kolom9].[All]" dimensionUniqueName="[Outputs2]" displayFolder="" count="0" memberValueDatatype="130" unbalanced="0"/>
    <cacheHierarchy uniqueName="[Outputs2].[Kolom10]" caption="Kolom10" attribute="1" defaultMemberUniqueName="[Outputs2].[Kolom10].[All]" allUniqueName="[Outputs2].[Kolom10].[All]" dimensionUniqueName="[Outputs2]" displayFolder="" count="0" memberValueDatatype="130" unbalanced="0"/>
    <cacheHierarchy uniqueName="[Outputs2].[Kolom11]" caption="Kolom11" attribute="1" defaultMemberUniqueName="[Outputs2].[Kolom11].[All]" allUniqueName="[Outputs2].[Kolom11].[All]" dimensionUniqueName="[Outputs2]" displayFolder="" count="0" memberValueDatatype="130" unbalanced="0"/>
    <cacheHierarchy uniqueName="[Outputs2].[Kolom12]" caption="Kolom12" attribute="1" defaultMemberUniqueName="[Outputs2].[Kolom12].[All]" allUniqueName="[Outputs2].[Kolom12].[All]" dimensionUniqueName="[Outputs2]" displayFolder="" count="0" memberValueDatatype="130" unbalanced="0"/>
    <cacheHierarchy uniqueName="[Outputs2].[Kolom13]" caption="Kolom13" attribute="1" defaultMemberUniqueName="[Outputs2].[Kolom13].[All]" allUniqueName="[Outputs2].[Kolom13].[All]" dimensionUniqueName="[Outputs2]" displayFolder="" count="0" memberValueDatatype="130" unbalanced="0"/>
    <cacheHierarchy uniqueName="[Outputs2].[Kolom14]" caption="Kolom14" attribute="1" defaultMemberUniqueName="[Outputs2].[Kolom14].[All]" allUniqueName="[Outputs2].[Kolom14].[All]" dimensionUniqueName="[Outputs2]" displayFolder="" count="0" memberValueDatatype="130" unbalanced="0"/>
    <cacheHierarchy uniqueName="[Outputs2].[Kolom15]" caption="Kolom15" attribute="1" defaultMemberUniqueName="[Outputs2].[Kolom15].[All]" allUniqueName="[Outputs2].[Kolom15].[All]" dimensionUniqueName="[Outputs2]" displayFolder="" count="0" memberValueDatatype="130"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23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23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23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23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24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24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9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208"/>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417"/>
        </ext>
      </extLst>
    </cacheHierarchy>
  </cacheHierarchies>
  <kpis count="0"/>
  <extLst>
    <ext xmlns:x14="http://schemas.microsoft.com/office/spreadsheetml/2009/9/main" uri="{725AE2AE-9491-48be-B2B4-4EB974FC3084}">
      <x14:pivotCacheDefinition slicerData="1" pivotCacheId="1711862836"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x v="0"/>
    <x v="0"/>
    <x v="0"/>
    <s v="Grant, Loan, Private equity"/>
    <x v="0"/>
    <s v="n/a"/>
    <x v="0"/>
    <x v="0"/>
  </r>
  <r>
    <x v="1"/>
    <x v="1"/>
    <x v="1"/>
    <s v="Policy, Action plan, National budget, Long-term strategy, Recovery plan or stimulus package, Development plan"/>
    <x v="1"/>
    <s v="Adopted, Implemented"/>
    <x v="1"/>
    <x v="0"/>
  </r>
  <r>
    <x v="2"/>
    <x v="2"/>
    <x v="2"/>
    <s v="n/a"/>
    <x v="0"/>
    <s v="n/a"/>
    <x v="2"/>
    <x v="0"/>
  </r>
  <r>
    <x v="3"/>
    <x v="3"/>
    <x v="3"/>
    <s v="Bilateral agreement, Legally-binding decision or treaty, Memorandum of Understanding (MoU), Voluntary international framework, Multilateral agreement"/>
    <x v="2"/>
    <s v="National governments, Businesses, Subnational governments, NGO or IGO"/>
    <x v="3"/>
    <x v="0"/>
  </r>
  <r>
    <x v="4"/>
    <x v="4"/>
    <x v="4"/>
    <s v="Regional entity, National government, Sub-national government"/>
    <x v="0"/>
    <s v="n/a"/>
    <x v="4"/>
    <x v="0"/>
  </r>
  <r>
    <x v="5"/>
    <x v="5"/>
    <x v="5"/>
    <s v="Law, Regulation, By-law, Standard"/>
    <x v="1"/>
    <s v="Adopted, Implemented"/>
    <x v="5"/>
    <x v="0"/>
  </r>
  <r>
    <x v="6"/>
    <x v="6"/>
    <x v="2"/>
    <s v="n/a"/>
    <x v="0"/>
    <s v="n/a"/>
    <x v="6"/>
    <x v="0"/>
  </r>
  <r>
    <x v="7"/>
    <x v="7"/>
    <x v="6"/>
    <s v="CCAC-funded, CCAC partner, Non-partner"/>
    <x v="0"/>
    <s v="n/a"/>
    <x v="7"/>
    <x v="0"/>
  </r>
  <r>
    <x v="8"/>
    <x v="8"/>
    <x v="7"/>
    <s v="Regional, National, Local "/>
    <x v="0"/>
    <s v="n/a"/>
    <x v="8"/>
    <x v="0"/>
  </r>
  <r>
    <x v="9"/>
    <x v="9"/>
    <x v="4"/>
    <s v="NGO, IGO, Company, Independent/self-employed"/>
    <x v="0"/>
    <s v="n/a"/>
    <x v="4"/>
    <x v="0"/>
  </r>
  <r>
    <x v="10"/>
    <x v="10"/>
    <x v="8"/>
    <s v="Individual or household, Entity or institution, Industry"/>
    <x v="0"/>
    <s v="n/a"/>
    <x v="9"/>
    <x v="0"/>
  </r>
  <r>
    <x v="11"/>
    <x v="11"/>
    <x v="2"/>
    <s v="n/a"/>
    <x v="0"/>
    <s v="n/a"/>
    <x v="10"/>
    <x v="0"/>
  </r>
  <r>
    <x v="12"/>
    <x v="12"/>
    <x v="5"/>
    <s v="Co-funding, In-kind contribution"/>
    <x v="0"/>
    <s v="n/a"/>
    <x v="11"/>
    <x v="1"/>
  </r>
  <r>
    <x v="13"/>
    <x v="13"/>
    <x v="9"/>
    <s v="Head of State, Minister or equivalent, Mayor, Leader of organisation "/>
    <x v="0"/>
    <s v="n/a"/>
    <x v="12"/>
    <x v="1"/>
  </r>
  <r>
    <x v="14"/>
    <x v="14"/>
    <x v="10"/>
    <s v="Binding, Voluntary"/>
    <x v="3"/>
    <s v="Regional/International, National, Sub-national"/>
    <x v="13"/>
    <x v="1"/>
  </r>
  <r>
    <x v="15"/>
    <x v="15"/>
    <x v="5"/>
    <s v="Policy, Action plan, National budget, Long-term strategy, Recovery plan or stimulus package, Development plan, Law, Regulation, By-law, Standard"/>
    <x v="3"/>
    <s v="Regional/International, National, Sub-national"/>
    <x v="14"/>
    <x v="1"/>
  </r>
  <r>
    <x v="16"/>
    <x v="16"/>
    <x v="11"/>
    <s v="Small (&lt;50), Medium (50-100), Large (&gt;100)"/>
    <x v="0"/>
    <s v="n/a"/>
    <x v="15"/>
    <x v="1"/>
  </r>
  <r>
    <x v="17"/>
    <x v="15"/>
    <x v="5"/>
    <s v="Assessment, Benefits calculation, Inventory, Projection"/>
    <x v="0"/>
    <s v="n/a"/>
    <x v="16"/>
    <x v="1"/>
  </r>
  <r>
    <x v="18"/>
    <x v="17"/>
    <x v="12"/>
    <s v="Awareness material, Best practice, Case study or report, Guideline or tool, Knowledge platform, Scientific research, Training material"/>
    <x v="0"/>
    <s v="n/a"/>
    <x v="17"/>
    <x v="1"/>
  </r>
  <r>
    <x v="19"/>
    <x v="11"/>
    <x v="13"/>
    <s v="Individual or household, Entity or institution, Industry"/>
    <x v="0"/>
    <s v="n/a"/>
    <x v="18"/>
    <x v="1"/>
  </r>
  <r>
    <x v="20"/>
    <x v="18"/>
    <x v="14"/>
    <s v="General awarenesss, Policy or planning, Technical skills or practices"/>
    <x v="4"/>
    <s v="For-profit organisation, Government, Non-profit organisation, Self-employed"/>
    <x v="19"/>
    <x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3">
  <r>
    <x v="0"/>
    <x v="0"/>
    <x v="0"/>
    <x v="0"/>
  </r>
  <r>
    <x v="0"/>
    <x v="1"/>
    <x v="0"/>
    <x v="0"/>
  </r>
  <r>
    <x v="0"/>
    <x v="2"/>
    <x v="0"/>
    <x v="0"/>
  </r>
  <r>
    <x v="1"/>
    <x v="3"/>
    <x v="1"/>
    <x v="0"/>
  </r>
  <r>
    <x v="1"/>
    <x v="3"/>
    <x v="2"/>
    <x v="0"/>
  </r>
  <r>
    <x v="1"/>
    <x v="4"/>
    <x v="1"/>
    <x v="0"/>
  </r>
  <r>
    <x v="1"/>
    <x v="4"/>
    <x v="2"/>
    <x v="0"/>
  </r>
  <r>
    <x v="1"/>
    <x v="5"/>
    <x v="1"/>
    <x v="0"/>
  </r>
  <r>
    <x v="1"/>
    <x v="5"/>
    <x v="2"/>
    <x v="0"/>
  </r>
  <r>
    <x v="1"/>
    <x v="6"/>
    <x v="1"/>
    <x v="0"/>
  </r>
  <r>
    <x v="1"/>
    <x v="6"/>
    <x v="2"/>
    <x v="0"/>
  </r>
  <r>
    <x v="1"/>
    <x v="7"/>
    <x v="1"/>
    <x v="0"/>
  </r>
  <r>
    <x v="1"/>
    <x v="7"/>
    <x v="2"/>
    <x v="0"/>
  </r>
  <r>
    <x v="1"/>
    <x v="8"/>
    <x v="1"/>
    <x v="0"/>
  </r>
  <r>
    <x v="1"/>
    <x v="8"/>
    <x v="2"/>
    <x v="0"/>
  </r>
  <r>
    <x v="2"/>
    <x v="9"/>
    <x v="0"/>
    <x v="0"/>
  </r>
  <r>
    <x v="3"/>
    <x v="10"/>
    <x v="3"/>
    <x v="0"/>
  </r>
  <r>
    <x v="3"/>
    <x v="10"/>
    <x v="4"/>
    <x v="0"/>
  </r>
  <r>
    <x v="3"/>
    <x v="10"/>
    <x v="5"/>
    <x v="0"/>
  </r>
  <r>
    <x v="3"/>
    <x v="10"/>
    <x v="6"/>
    <x v="0"/>
  </r>
  <r>
    <x v="3"/>
    <x v="11"/>
    <x v="3"/>
    <x v="0"/>
  </r>
  <r>
    <x v="3"/>
    <x v="11"/>
    <x v="4"/>
    <x v="0"/>
  </r>
  <r>
    <x v="3"/>
    <x v="11"/>
    <x v="5"/>
    <x v="0"/>
  </r>
  <r>
    <x v="3"/>
    <x v="11"/>
    <x v="6"/>
    <x v="0"/>
  </r>
  <r>
    <x v="3"/>
    <x v="12"/>
    <x v="3"/>
    <x v="0"/>
  </r>
  <r>
    <x v="3"/>
    <x v="12"/>
    <x v="4"/>
    <x v="0"/>
  </r>
  <r>
    <x v="3"/>
    <x v="12"/>
    <x v="5"/>
    <x v="0"/>
  </r>
  <r>
    <x v="3"/>
    <x v="12"/>
    <x v="6"/>
    <x v="0"/>
  </r>
  <r>
    <x v="3"/>
    <x v="13"/>
    <x v="3"/>
    <x v="0"/>
  </r>
  <r>
    <x v="3"/>
    <x v="13"/>
    <x v="4"/>
    <x v="0"/>
  </r>
  <r>
    <x v="3"/>
    <x v="13"/>
    <x v="5"/>
    <x v="0"/>
  </r>
  <r>
    <x v="3"/>
    <x v="13"/>
    <x v="6"/>
    <x v="0"/>
  </r>
  <r>
    <x v="3"/>
    <x v="14"/>
    <x v="3"/>
    <x v="0"/>
  </r>
  <r>
    <x v="3"/>
    <x v="14"/>
    <x v="4"/>
    <x v="0"/>
  </r>
  <r>
    <x v="3"/>
    <x v="14"/>
    <x v="5"/>
    <x v="0"/>
  </r>
  <r>
    <x v="3"/>
    <x v="14"/>
    <x v="6"/>
    <x v="0"/>
  </r>
  <r>
    <x v="4"/>
    <x v="15"/>
    <x v="0"/>
    <x v="0"/>
  </r>
  <r>
    <x v="4"/>
    <x v="16"/>
    <x v="0"/>
    <x v="0"/>
  </r>
  <r>
    <x v="4"/>
    <x v="17"/>
    <x v="0"/>
    <x v="0"/>
  </r>
  <r>
    <x v="5"/>
    <x v="18"/>
    <x v="1"/>
    <x v="0"/>
  </r>
  <r>
    <x v="5"/>
    <x v="18"/>
    <x v="2"/>
    <x v="0"/>
  </r>
  <r>
    <x v="5"/>
    <x v="19"/>
    <x v="1"/>
    <x v="0"/>
  </r>
  <r>
    <x v="5"/>
    <x v="19"/>
    <x v="2"/>
    <x v="0"/>
  </r>
  <r>
    <x v="5"/>
    <x v="20"/>
    <x v="1"/>
    <x v="0"/>
  </r>
  <r>
    <x v="5"/>
    <x v="20"/>
    <x v="2"/>
    <x v="0"/>
  </r>
  <r>
    <x v="5"/>
    <x v="21"/>
    <x v="1"/>
    <x v="0"/>
  </r>
  <r>
    <x v="5"/>
    <x v="21"/>
    <x v="2"/>
    <x v="0"/>
  </r>
  <r>
    <x v="6"/>
    <x v="9"/>
    <x v="0"/>
    <x v="0"/>
  </r>
  <r>
    <x v="7"/>
    <x v="22"/>
    <x v="0"/>
    <x v="0"/>
  </r>
  <r>
    <x v="7"/>
    <x v="23"/>
    <x v="0"/>
    <x v="0"/>
  </r>
  <r>
    <x v="7"/>
    <x v="24"/>
    <x v="0"/>
    <x v="0"/>
  </r>
  <r>
    <x v="8"/>
    <x v="25"/>
    <x v="0"/>
    <x v="0"/>
  </r>
  <r>
    <x v="8"/>
    <x v="26"/>
    <x v="0"/>
    <x v="0"/>
  </r>
  <r>
    <x v="8"/>
    <x v="27"/>
    <x v="0"/>
    <x v="0"/>
  </r>
  <r>
    <x v="9"/>
    <x v="28"/>
    <x v="0"/>
    <x v="0"/>
  </r>
  <r>
    <x v="9"/>
    <x v="29"/>
    <x v="0"/>
    <x v="0"/>
  </r>
  <r>
    <x v="9"/>
    <x v="30"/>
    <x v="0"/>
    <x v="0"/>
  </r>
  <r>
    <x v="9"/>
    <x v="31"/>
    <x v="0"/>
    <x v="0"/>
  </r>
  <r>
    <x v="10"/>
    <x v="32"/>
    <x v="0"/>
    <x v="0"/>
  </r>
  <r>
    <x v="10"/>
    <x v="33"/>
    <x v="0"/>
    <x v="0"/>
  </r>
  <r>
    <x v="10"/>
    <x v="34"/>
    <x v="0"/>
    <x v="0"/>
  </r>
  <r>
    <x v="11"/>
    <x v="9"/>
    <x v="0"/>
    <x v="0"/>
  </r>
  <r>
    <x v="12"/>
    <x v="35"/>
    <x v="0"/>
    <x v="1"/>
  </r>
  <r>
    <x v="12"/>
    <x v="36"/>
    <x v="0"/>
    <x v="1"/>
  </r>
  <r>
    <x v="13"/>
    <x v="37"/>
    <x v="0"/>
    <x v="1"/>
  </r>
  <r>
    <x v="13"/>
    <x v="38"/>
    <x v="0"/>
    <x v="1"/>
  </r>
  <r>
    <x v="13"/>
    <x v="39"/>
    <x v="0"/>
    <x v="1"/>
  </r>
  <r>
    <x v="13"/>
    <x v="40"/>
    <x v="0"/>
    <x v="1"/>
  </r>
  <r>
    <x v="14"/>
    <x v="41"/>
    <x v="7"/>
    <x v="1"/>
  </r>
  <r>
    <x v="14"/>
    <x v="41"/>
    <x v="8"/>
    <x v="1"/>
  </r>
  <r>
    <x v="14"/>
    <x v="41"/>
    <x v="9"/>
    <x v="1"/>
  </r>
  <r>
    <x v="14"/>
    <x v="42"/>
    <x v="7"/>
    <x v="1"/>
  </r>
  <r>
    <x v="14"/>
    <x v="42"/>
    <x v="8"/>
    <x v="1"/>
  </r>
  <r>
    <x v="14"/>
    <x v="42"/>
    <x v="9"/>
    <x v="1"/>
  </r>
  <r>
    <x v="15"/>
    <x v="3"/>
    <x v="7"/>
    <x v="1"/>
  </r>
  <r>
    <x v="15"/>
    <x v="3"/>
    <x v="8"/>
    <x v="1"/>
  </r>
  <r>
    <x v="15"/>
    <x v="3"/>
    <x v="9"/>
    <x v="1"/>
  </r>
  <r>
    <x v="15"/>
    <x v="4"/>
    <x v="7"/>
    <x v="1"/>
  </r>
  <r>
    <x v="15"/>
    <x v="4"/>
    <x v="8"/>
    <x v="1"/>
  </r>
  <r>
    <x v="15"/>
    <x v="4"/>
    <x v="9"/>
    <x v="1"/>
  </r>
  <r>
    <x v="15"/>
    <x v="5"/>
    <x v="7"/>
    <x v="1"/>
  </r>
  <r>
    <x v="15"/>
    <x v="5"/>
    <x v="8"/>
    <x v="1"/>
  </r>
  <r>
    <x v="15"/>
    <x v="5"/>
    <x v="9"/>
    <x v="1"/>
  </r>
  <r>
    <x v="15"/>
    <x v="6"/>
    <x v="7"/>
    <x v="1"/>
  </r>
  <r>
    <x v="15"/>
    <x v="6"/>
    <x v="8"/>
    <x v="1"/>
  </r>
  <r>
    <x v="15"/>
    <x v="6"/>
    <x v="9"/>
    <x v="1"/>
  </r>
  <r>
    <x v="15"/>
    <x v="7"/>
    <x v="7"/>
    <x v="1"/>
  </r>
  <r>
    <x v="15"/>
    <x v="7"/>
    <x v="8"/>
    <x v="1"/>
  </r>
  <r>
    <x v="15"/>
    <x v="7"/>
    <x v="9"/>
    <x v="1"/>
  </r>
  <r>
    <x v="15"/>
    <x v="8"/>
    <x v="7"/>
    <x v="1"/>
  </r>
  <r>
    <x v="15"/>
    <x v="8"/>
    <x v="8"/>
    <x v="1"/>
  </r>
  <r>
    <x v="15"/>
    <x v="8"/>
    <x v="9"/>
    <x v="1"/>
  </r>
  <r>
    <x v="15"/>
    <x v="18"/>
    <x v="7"/>
    <x v="1"/>
  </r>
  <r>
    <x v="15"/>
    <x v="18"/>
    <x v="8"/>
    <x v="1"/>
  </r>
  <r>
    <x v="15"/>
    <x v="18"/>
    <x v="9"/>
    <x v="1"/>
  </r>
  <r>
    <x v="15"/>
    <x v="19"/>
    <x v="7"/>
    <x v="1"/>
  </r>
  <r>
    <x v="15"/>
    <x v="19"/>
    <x v="8"/>
    <x v="1"/>
  </r>
  <r>
    <x v="15"/>
    <x v="19"/>
    <x v="9"/>
    <x v="1"/>
  </r>
  <r>
    <x v="15"/>
    <x v="20"/>
    <x v="7"/>
    <x v="1"/>
  </r>
  <r>
    <x v="15"/>
    <x v="20"/>
    <x v="8"/>
    <x v="1"/>
  </r>
  <r>
    <x v="15"/>
    <x v="20"/>
    <x v="9"/>
    <x v="1"/>
  </r>
  <r>
    <x v="15"/>
    <x v="21"/>
    <x v="7"/>
    <x v="1"/>
  </r>
  <r>
    <x v="15"/>
    <x v="21"/>
    <x v="8"/>
    <x v="1"/>
  </r>
  <r>
    <x v="15"/>
    <x v="21"/>
    <x v="9"/>
    <x v="1"/>
  </r>
  <r>
    <x v="16"/>
    <x v="43"/>
    <x v="0"/>
    <x v="1"/>
  </r>
  <r>
    <x v="16"/>
    <x v="44"/>
    <x v="0"/>
    <x v="1"/>
  </r>
  <r>
    <x v="16"/>
    <x v="45"/>
    <x v="0"/>
    <x v="1"/>
  </r>
  <r>
    <x v="17"/>
    <x v="46"/>
    <x v="0"/>
    <x v="1"/>
  </r>
  <r>
    <x v="17"/>
    <x v="47"/>
    <x v="0"/>
    <x v="1"/>
  </r>
  <r>
    <x v="17"/>
    <x v="48"/>
    <x v="0"/>
    <x v="1"/>
  </r>
  <r>
    <x v="17"/>
    <x v="49"/>
    <x v="0"/>
    <x v="1"/>
  </r>
  <r>
    <x v="18"/>
    <x v="50"/>
    <x v="0"/>
    <x v="1"/>
  </r>
  <r>
    <x v="18"/>
    <x v="51"/>
    <x v="0"/>
    <x v="1"/>
  </r>
  <r>
    <x v="18"/>
    <x v="52"/>
    <x v="0"/>
    <x v="1"/>
  </r>
  <r>
    <x v="18"/>
    <x v="53"/>
    <x v="0"/>
    <x v="1"/>
  </r>
  <r>
    <x v="18"/>
    <x v="54"/>
    <x v="0"/>
    <x v="1"/>
  </r>
  <r>
    <x v="18"/>
    <x v="55"/>
    <x v="0"/>
    <x v="1"/>
  </r>
  <r>
    <x v="18"/>
    <x v="56"/>
    <x v="0"/>
    <x v="1"/>
  </r>
  <r>
    <x v="19"/>
    <x v="32"/>
    <x v="0"/>
    <x v="1"/>
  </r>
  <r>
    <x v="19"/>
    <x v="33"/>
    <x v="0"/>
    <x v="1"/>
  </r>
  <r>
    <x v="19"/>
    <x v="34"/>
    <x v="0"/>
    <x v="1"/>
  </r>
  <r>
    <x v="20"/>
    <x v="57"/>
    <x v="10"/>
    <x v="1"/>
  </r>
  <r>
    <x v="20"/>
    <x v="57"/>
    <x v="11"/>
    <x v="1"/>
  </r>
  <r>
    <x v="20"/>
    <x v="57"/>
    <x v="12"/>
    <x v="1"/>
  </r>
  <r>
    <x v="20"/>
    <x v="57"/>
    <x v="13"/>
    <x v="1"/>
  </r>
  <r>
    <x v="20"/>
    <x v="58"/>
    <x v="10"/>
    <x v="1"/>
  </r>
  <r>
    <x v="20"/>
    <x v="58"/>
    <x v="11"/>
    <x v="1"/>
  </r>
  <r>
    <x v="20"/>
    <x v="58"/>
    <x v="12"/>
    <x v="1"/>
  </r>
  <r>
    <x v="20"/>
    <x v="58"/>
    <x v="13"/>
    <x v="1"/>
  </r>
  <r>
    <x v="20"/>
    <x v="59"/>
    <x v="10"/>
    <x v="1"/>
  </r>
  <r>
    <x v="20"/>
    <x v="59"/>
    <x v="11"/>
    <x v="1"/>
  </r>
  <r>
    <x v="20"/>
    <x v="59"/>
    <x v="12"/>
    <x v="1"/>
  </r>
  <r>
    <x v="20"/>
    <x v="59"/>
    <x v="13"/>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0FC66A7-709B-4866-A407-F927BDF13007}" name="SelectedAgreement" cacheId="8" applyNumberFormats="0" applyBorderFormats="0" applyFontFormats="0" applyPatternFormats="0" applyAlignmentFormats="0" applyWidthHeightFormats="1" dataCaption="Values" errorCaption="&quot;&quot;" showError="1" missingCaption="&quot;&quot;" tag="5f520f60-09f5-4262-bd7f-2ea1b57b97e3" updatedVersion="8" minRefreshableVersion="3" showDrill="0" subtotalHiddenItems="1" rowGrandTotals="0" colGrandTotals="0" itemPrintTitles="1" createdVersion="7" indent="0" compact="0" compactData="0" multipleFieldFilters="0">
  <location ref="G4:G5" firstHeaderRow="1" firstDataRow="1" firstDataCol="1"/>
  <pivotFields count="3">
    <pivotField compact="0" allDrilled="1" outline="0" subtotalTop="0" showAll="0" sortType="ascending" defaultSubtotal="0" defaultAttributeDrillState="1">
      <items count="1">
        <item x="0"/>
      </items>
    </pivotField>
    <pivotField axis="axisRow" compact="0" allDrilled="1" outline="0" subtotalTop="0" showAll="0" sortType="ascending" defaultSubtotal="0" defaultAttributeDrillState="1">
      <items count="1">
        <item x="0"/>
      </items>
    </pivotField>
    <pivotField compact="0" allDrilled="1" outline="0" subtotalTop="0" showAll="0" dataSourceSort="1" defaultSubtotal="0" defaultAttributeDrillState="1"/>
  </pivotFields>
  <rowFields count="1">
    <field x="1"/>
  </rowFields>
  <rowItems count="1">
    <i>
      <x/>
    </i>
  </rowItems>
  <formats count="1">
    <format dxfId="238">
      <pivotArea dataOnly="0" labelOnly="1" outline="0" fieldPosition="0">
        <references count="1">
          <reference field="1" count="0"/>
        </references>
      </pivotArea>
    </format>
  </format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United Nations Development Programme (UNDP) - Sri Lanka Country Office (24-03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06"/>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702D55E-B1A9-46BF-BA68-E953D4A261CF}" name="NarrativePivotTable" cacheId="4" applyNumberFormats="0" applyBorderFormats="0" applyFontFormats="0" applyPatternFormats="0" applyAlignmentFormats="0" applyWidthHeightFormats="1" dataCaption="Values" errorCaption="&quot;&quot;" showError="1" missingCaption="&quot;&quot;" tag="2a47db84-6371-47a9-84c3-1578d665f39d" updatedVersion="8" minRefreshableVersion="3" showDrill="0" subtotalHiddenItems="1" rowGrandTotals="0" colGrandTotals="0" itemPrintTitles="1" createdVersion="7" indent="0" compact="0" compactData="0" multipleFieldFilters="0">
  <location ref="F5:S37" firstHeaderRow="1" firstDataRow="1" firstDataCol="14" rowPageCount="2" colPageCount="1"/>
  <pivotFields count="16">
    <pivotField axis="axisRow" compact="0" allDrilled="1" outline="0" subtotalTop="0" showAll="0" dataSourceSort="1" defaultSubtotal="0" defaultAttributeDrillState="1">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axis="axisRow" compact="0" allDrilled="1" outline="0" subtotalTop="0" showAll="0" dataSourceSort="1" defaultSubtotal="0" defaultAttributeDrillState="1">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axis="axisRow" compact="0" allDrilled="1" outline="0" subtotalTop="0" showAll="0" dataSourceSort="1" defaultSubtotal="0" defaultAttributeDrillState="1">
      <items count="14">
        <item x="0"/>
        <item x="1"/>
        <item x="2"/>
        <item x="3"/>
        <item x="4"/>
        <item x="5"/>
        <item x="6"/>
        <item x="7"/>
        <item x="8"/>
        <item x="9"/>
        <item x="10"/>
        <item x="11"/>
        <item x="12"/>
        <item x="13"/>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11">
        <item x="0"/>
        <item x="1"/>
        <item x="2"/>
        <item x="3"/>
        <item x="4"/>
        <item x="5"/>
        <item x="6"/>
        <item x="7"/>
        <item x="8"/>
        <item x="9"/>
        <item x="10"/>
      </items>
    </pivotField>
    <pivotField axis="axisRow" compact="0" allDrilled="1" outline="0" subtotalTop="0" showAll="0" sortType="ascending" defaultSubtotal="0" defaultAttributeDrillState="1">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axis="axisRow" compact="0" allDrilled="1" outline="0" subtotalTop="0" showAll="0" dataSourceSort="1" defaultSubtotal="0" defaultAttributeDrillState="1">
      <items count="10">
        <item x="0"/>
        <item x="1"/>
        <item x="2"/>
        <item x="3"/>
        <item x="4"/>
        <item x="5"/>
        <item x="6"/>
        <item x="7"/>
        <item x="8"/>
        <item x="9"/>
      </items>
    </pivotField>
    <pivotField axis="axisRow" compact="0" allDrilled="1" outline="0" subtotalTop="0" showAll="0" dataSourceSort="1" defaultSubtotal="0" defaultAttributeDrillState="1">
      <items count="11">
        <item x="0"/>
        <item x="1"/>
        <item x="2"/>
        <item x="3"/>
        <item x="4"/>
        <item x="5"/>
        <item x="6"/>
        <item x="7"/>
        <item x="8"/>
        <item x="9"/>
        <item x="1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16">
        <item x="0"/>
        <item x="1"/>
        <item x="2"/>
        <item x="3"/>
        <item x="4"/>
        <item x="5"/>
        <item x="6"/>
        <item x="7"/>
        <item x="8"/>
        <item x="9"/>
        <item x="10"/>
        <item x="11"/>
        <item x="12"/>
        <item x="13"/>
        <item x="14"/>
        <item x="15"/>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32">
    <i>
      <x/>
      <x/>
      <x/>
      <x/>
      <x/>
      <x/>
      <x/>
      <x/>
      <x/>
      <x/>
      <x/>
      <x/>
      <x/>
      <x/>
    </i>
    <i>
      <x v="1"/>
      <x v="1"/>
      <x v="1"/>
      <x v="1"/>
      <x v="1"/>
      <x v="1"/>
      <x v="1"/>
      <x v="1"/>
      <x/>
      <x/>
      <x/>
      <x/>
      <x/>
      <x/>
    </i>
    <i>
      <x v="2"/>
      <x v="2"/>
      <x v="2"/>
      <x v="1"/>
      <x v="1"/>
      <x v="1"/>
      <x v="2"/>
      <x v="1"/>
      <x/>
      <x/>
      <x/>
      <x/>
      <x/>
      <x v="1"/>
    </i>
    <i>
      <x v="3"/>
      <x v="3"/>
      <x/>
      <x/>
      <x v="2"/>
      <x v="2"/>
      <x v="3"/>
      <x v="2"/>
      <x/>
      <x/>
      <x/>
      <x/>
      <x/>
      <x v="2"/>
    </i>
    <i>
      <x v="4"/>
      <x v="4"/>
      <x v="1"/>
      <x v="1"/>
      <x v="1"/>
      <x v="1"/>
      <x v="4"/>
      <x v="1"/>
      <x/>
      <x/>
      <x/>
      <x/>
      <x/>
      <x/>
    </i>
    <i>
      <x v="5"/>
      <x v="5"/>
      <x v="3"/>
      <x v="2"/>
      <x v="3"/>
      <x v="3"/>
      <x v="5"/>
      <x v="3"/>
      <x/>
      <x/>
      <x/>
      <x/>
      <x/>
      <x v="3"/>
    </i>
    <i>
      <x v="6"/>
      <x v="6"/>
      <x v="4"/>
      <x v="1"/>
      <x v="1"/>
      <x v="1"/>
      <x v="6"/>
      <x v="1"/>
      <x/>
      <x/>
      <x/>
      <x/>
      <x v="1"/>
      <x v="3"/>
    </i>
    <i>
      <x v="7"/>
      <x v="7"/>
      <x v="4"/>
      <x v="1"/>
      <x v="1"/>
      <x v="1"/>
      <x v="7"/>
      <x v="1"/>
      <x/>
      <x/>
      <x/>
      <x/>
      <x/>
      <x v="3"/>
    </i>
    <i>
      <x v="8"/>
      <x v="8"/>
      <x v="4"/>
      <x v="1"/>
      <x v="1"/>
      <x v="1"/>
      <x v="8"/>
      <x v="1"/>
      <x/>
      <x/>
      <x/>
      <x/>
      <x/>
      <x v="3"/>
    </i>
    <i>
      <x v="9"/>
      <x v="9"/>
      <x v="5"/>
      <x v="3"/>
      <x v="4"/>
      <x v="4"/>
      <x v="9"/>
      <x v="3"/>
      <x/>
      <x/>
      <x/>
      <x/>
      <x v="2"/>
      <x v="3"/>
    </i>
    <i>
      <x v="10"/>
      <x v="10"/>
      <x v="6"/>
      <x v="1"/>
      <x v="1"/>
      <x v="1"/>
      <x v="10"/>
      <x v="1"/>
      <x/>
      <x/>
      <x/>
      <x/>
      <x v="1"/>
      <x v="3"/>
    </i>
    <i>
      <x v="11"/>
      <x v="11"/>
      <x v="3"/>
      <x v="4"/>
      <x v="3"/>
      <x v="5"/>
      <x v="11"/>
      <x v="4"/>
      <x/>
      <x/>
      <x/>
      <x/>
      <x v="3"/>
      <x v="4"/>
    </i>
    <i>
      <x v="12"/>
      <x v="12"/>
      <x v="4"/>
      <x v="1"/>
      <x v="1"/>
      <x v="1"/>
      <x v="12"/>
      <x v="1"/>
      <x/>
      <x/>
      <x/>
      <x/>
      <x/>
      <x v="3"/>
    </i>
    <i>
      <x v="13"/>
      <x v="13"/>
      <x v="4"/>
      <x v="1"/>
      <x v="1"/>
      <x v="1"/>
      <x v="13"/>
      <x v="1"/>
      <x/>
      <x/>
      <x/>
      <x/>
      <x/>
      <x v="1"/>
    </i>
    <i>
      <x v="14"/>
      <x v="14"/>
      <x v="7"/>
      <x v="5"/>
      <x v="5"/>
      <x v="6"/>
      <x v="14"/>
      <x v="4"/>
      <x/>
      <x/>
      <x/>
      <x/>
      <x/>
      <x v="5"/>
    </i>
    <i>
      <x v="15"/>
      <x v="15"/>
      <x v="2"/>
      <x v="1"/>
      <x v="1"/>
      <x v="1"/>
      <x v="15"/>
      <x v="1"/>
      <x/>
      <x/>
      <x/>
      <x/>
      <x v="4"/>
      <x v="1"/>
    </i>
    <i>
      <x v="16"/>
      <x v="16"/>
      <x v="7"/>
      <x v="6"/>
      <x v="5"/>
      <x v="7"/>
      <x v="16"/>
      <x v="5"/>
      <x/>
      <x/>
      <x/>
      <x/>
      <x v="5"/>
      <x v="6"/>
    </i>
    <i>
      <x v="17"/>
      <x v="17"/>
      <x v="2"/>
      <x v="1"/>
      <x v="1"/>
      <x v="1"/>
      <x v="17"/>
      <x v="1"/>
      <x/>
      <x/>
      <x/>
      <x/>
      <x v="6"/>
      <x v="1"/>
    </i>
    <i>
      <x v="18"/>
      <x v="18"/>
      <x v="2"/>
      <x v="1"/>
      <x v="1"/>
      <x v="1"/>
      <x v="18"/>
      <x v="1"/>
      <x/>
      <x/>
      <x/>
      <x/>
      <x v="5"/>
      <x v="7"/>
    </i>
    <i>
      <x v="19"/>
      <x v="19"/>
      <x v="8"/>
      <x v="7"/>
      <x v="6"/>
      <x v="6"/>
      <x v="19"/>
      <x v="6"/>
      <x/>
      <x/>
      <x/>
      <x/>
      <x/>
      <x v="8"/>
    </i>
    <i>
      <x v="20"/>
      <x v="20"/>
      <x v="9"/>
      <x v="1"/>
      <x v="1"/>
      <x v="1"/>
      <x v="20"/>
      <x v="1"/>
      <x/>
      <x/>
      <x/>
      <x/>
      <x v="5"/>
      <x v="7"/>
    </i>
    <i>
      <x v="21"/>
      <x v="21"/>
      <x v="10"/>
      <x v="1"/>
      <x v="1"/>
      <x v="1"/>
      <x v="21"/>
      <x v="1"/>
      <x/>
      <x/>
      <x/>
      <x/>
      <x v="5"/>
      <x v="7"/>
    </i>
    <i>
      <x v="22"/>
      <x v="22"/>
      <x v="9"/>
      <x v="1"/>
      <x v="1"/>
      <x v="1"/>
      <x v="22"/>
      <x v="1"/>
      <x/>
      <x/>
      <x/>
      <x/>
      <x/>
      <x v="9"/>
    </i>
    <i>
      <x v="23"/>
      <x v="23"/>
      <x v="11"/>
      <x v="8"/>
      <x v="7"/>
      <x v="8"/>
      <x v="23"/>
      <x v="7"/>
      <x/>
      <x/>
      <x/>
      <x/>
      <x v="7"/>
      <x v="10"/>
    </i>
    <i>
      <x v="24"/>
      <x v="24"/>
      <x v="1"/>
      <x v="1"/>
      <x v="1"/>
      <x v="1"/>
      <x v="24"/>
      <x v="1"/>
      <x/>
      <x/>
      <x/>
      <x/>
      <x v="7"/>
      <x v="11"/>
    </i>
    <i>
      <x v="25"/>
      <x v="25"/>
      <x v="6"/>
      <x v="1"/>
      <x v="1"/>
      <x v="1"/>
      <x v="25"/>
      <x v="1"/>
      <x/>
      <x/>
      <x/>
      <x/>
      <x v="7"/>
      <x v="12"/>
    </i>
    <i>
      <x v="26"/>
      <x v="26"/>
      <x v="12"/>
      <x/>
      <x v="8"/>
      <x v="8"/>
      <x v="26"/>
      <x v="8"/>
      <x/>
      <x/>
      <x/>
      <x/>
      <x v="7"/>
      <x v="13"/>
    </i>
    <i>
      <x v="27"/>
      <x v="27"/>
      <x v="9"/>
      <x v="1"/>
      <x v="1"/>
      <x v="1"/>
      <x v="27"/>
      <x v="1"/>
      <x/>
      <x/>
      <x/>
      <x/>
      <x v="7"/>
      <x v="3"/>
    </i>
    <i>
      <x v="28"/>
      <x v="28"/>
      <x v="3"/>
      <x/>
      <x v="9"/>
      <x v="9"/>
      <x v="28"/>
      <x v="9"/>
      <x/>
      <x/>
      <x/>
      <x/>
      <x v="8"/>
      <x v="14"/>
    </i>
    <i>
      <x v="29"/>
      <x v="29"/>
      <x v="9"/>
      <x v="1"/>
      <x v="1"/>
      <x v="1"/>
      <x v="29"/>
      <x v="1"/>
      <x/>
      <x/>
      <x/>
      <x/>
      <x v="8"/>
      <x v="9"/>
    </i>
    <i>
      <x v="30"/>
      <x v="30"/>
      <x v="13"/>
      <x/>
      <x v="10"/>
      <x v="9"/>
      <x v="30"/>
      <x v="10"/>
      <x/>
      <x/>
      <x/>
      <x/>
      <x v="7"/>
      <x v="15"/>
    </i>
    <i>
      <x v="31"/>
      <x v="31"/>
      <x v="4"/>
      <x v="1"/>
      <x v="1"/>
      <x v="1"/>
      <x v="31"/>
      <x v="1"/>
      <x/>
      <x/>
      <x/>
      <x/>
      <x v="7"/>
      <x v="9"/>
    </i>
  </rowItems>
  <pageFields count="2">
    <pageField fld="15" hier="225" name="[Narrative table].[Agreement filter].&amp;[United Nations Development Programme (UNDP) - Sri Lanka Country Office (24-035)]" cap="United Nations Development Programme (UNDP) - Sri Lanka Country Office (24-035)"/>
    <pageField fld="14" hier="209" name="[Narrative table].[Level].&amp;[Output]" cap="Output"/>
  </pageField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3" level="1">
        <member name="[Narrative table].[Level].&amp;[Output]"/>
        <member name="[Narrative table].[Level].&amp;[Outcome]"/>
        <member name="[Narrative table].[Level].&amp;[Activity]"/>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United Nations Development Programme (UNDP) - Sri Lanka Country Office (24-03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205"/>
    <rowHierarchyUsage hierarchyUsage="201"/>
    <rowHierarchyUsage hierarchyUsage="202"/>
    <rowHierarchyUsage hierarchyUsage="227"/>
    <rowHierarchyUsage hierarchyUsage="228"/>
    <rowHierarchyUsage hierarchyUsage="229"/>
    <rowHierarchyUsage hierarchyUsage="203"/>
    <rowHierarchyUsage hierarchyUsage="231"/>
    <rowHierarchyUsage hierarchyUsage="204"/>
    <rowHierarchyUsage hierarchyUsage="206"/>
    <rowHierarchyUsage hierarchyUsage="207"/>
    <rowHierarchyUsage hierarchyUsage="226"/>
    <rowHierarchyUsage hierarchyUsage="232"/>
    <rowHierarchyUsage hierarchyUsage="23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D56B442-C291-462B-A763-5D54DD5A0EB9}" name="PivotTable8" cacheId="7" applyNumberFormats="0" applyBorderFormats="0" applyFontFormats="0" applyPatternFormats="0" applyAlignmentFormats="0" applyWidthHeightFormats="1" dataCaption="Values" errorCaption="&quot;&quot;" showError="1" missingCaption="&quot;&quot;" tag="a2af8a79-6f41-4402-a5bb-34558f0a49a6" updatedVersion="8" minRefreshableVersion="3" showDrill="0" subtotalHiddenItems="1" rowGrandTotals="0" colGrandTotals="0" itemPrintTitles="1" createdVersion="7" indent="0" compact="0" compactData="0" multipleFieldFilters="0">
  <location ref="B5:D6" firstHeaderRow="1" firstDataRow="1" firstDataCol="2"/>
  <pivotFields count="5">
    <pivotField compact="0" allDrilled="1" outline="0" subtotalTop="0" showAll="0" sortType="ascending" defaultSubtotal="0" defaultAttributeDrillState="1">
      <items count="1">
        <item x="0"/>
      </items>
    </pivotField>
    <pivotField axis="axisRow" compact="0" allDrilled="1" outline="0" subtotalTop="0" showAll="0" sortType="ascending" defaultSubtotal="0" defaultAttributeDrillState="1">
      <items count="1">
        <item x="0"/>
      </items>
    </pivotField>
    <pivotField compact="0" allDrilled="1" outline="0" subtotalTop="0" showAll="0" dataSourceSort="1" defaultSubtotal="0" defaultAttributeDrillState="1"/>
    <pivotField axis="axisRow" compact="0" allDrilled="1" outline="0" subtotalTop="0" showAll="0" dataSourceSort="1" defaultSubtotal="0" defaultAttributeDrillState="1">
      <items count="1">
        <item x="0"/>
      </items>
    </pivotField>
    <pivotField dataField="1" compact="0" outline="0" subtotalTop="0" showAll="0" defaultSubtotal="0"/>
  </pivotFields>
  <rowFields count="2">
    <field x="1"/>
    <field x="3"/>
  </rowFields>
  <rowItems count="1">
    <i>
      <x/>
      <x/>
    </i>
  </rowItems>
  <colItems count="1">
    <i/>
  </colItems>
  <dataFields count="1">
    <dataField name="Count of Implementer" fld="4" subtotal="count" baseField="0" baseItem="0"/>
  </dataFields>
  <formats count="1">
    <format dxfId="236">
      <pivotArea dataOnly="0" labelOnly="1" outline="0" fieldPosition="0">
        <references count="1">
          <reference field="1" count="0"/>
        </references>
      </pivotArea>
    </format>
  </format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United Nations Development Programme (UNDP) - Sri Lanka Country Office (24-03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206"/>
    <rowHierarchyUsage hierarchyUsage="9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3E4FEBD-8F50-475C-A31F-6B68C0F9278C}" name="ProjectTitle" cacheId="0" applyNumberFormats="0" applyBorderFormats="0" applyFontFormats="0" applyPatternFormats="0" applyAlignmentFormats="0" applyWidthHeightFormats="1" dataCaption="Values" errorCaption="&quot;&quot;" showError="1" missingCaption="&quot;&quot;" tag="56ab7bca-c8ed-409f-a0be-e5b29dc4d51c" updatedVersion="8" minRefreshableVersion="3" showDrill="0" subtotalHiddenItems="1" rowGrandTotals="0" colGrandTotals="0" itemPrintTitles="1" createdVersion="7" indent="0" compact="0" compactData="0" multipleFieldFilters="0">
  <location ref="BJ5:BJ6" firstHeaderRow="1" firstDataRow="1" firstDataCol="1"/>
  <pivotFields count="4">
    <pivotField compact="0" allDrilled="1" outline="0" subtotalTop="0" showAll="0" sortType="ascending" defaultSubtotal="0" defaultAttributeDrillState="1">
      <items count="4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s>
    </pivotField>
    <pivotField axis="axisRow" compact="0" allDrilled="1" outline="0" subtotalTop="0" showAll="0" sortType="descending"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1"/>
  </rowFields>
  <rowItems count="1">
    <i>
      <x/>
    </i>
  </rowItem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Expenditur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Ministry of Environment and Sustainable Development - Ministerio de Ambiente y Desarrollo Sustentable (MAyDS) (22-008)]"/>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0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57DF3D7-2E44-4626-A717-BC4ACFB52D2E}" name="PivotTable12" cacheId="9" applyNumberFormats="0" applyBorderFormats="0" applyFontFormats="0" applyPatternFormats="0" applyAlignmentFormats="0" applyWidthHeightFormats="1" dataCaption="Values" errorCaption="&quot;&quot;" showError="1" missingCaption="&quot;&quot;" tag="ffac75e9-fd73-4a80-9761-690e3b481c3f" updatedVersion="8" minRefreshableVersion="3" showDrill="0" subtotalHiddenItems="1" rowGrandTotals="0" colGrandTotals="0" itemPrintTitles="1" createdVersion="7" indent="0" compact="0" compactData="0" multipleFieldFilters="0">
  <location ref="BL5:BY17" firstHeaderRow="1" firstDataRow="1" firstDataCol="14" rowPageCount="2" colPageCount="1"/>
  <pivotFields count="16">
    <pivotField axis="axisRow" compact="0" allDrilled="1" outline="0" subtotalTop="0" showAll="0" dataSourceSort="1" defaultSubtotal="0" defaultAttributeDrillState="1">
      <items count="12">
        <item x="0"/>
        <item x="1"/>
        <item x="2"/>
        <item x="3"/>
        <item x="4"/>
        <item x="5"/>
        <item x="6"/>
        <item x="7"/>
        <item x="8"/>
        <item x="9"/>
        <item x="10"/>
        <item x="11"/>
      </items>
    </pivotField>
    <pivotField axis="axisRow" compact="0" allDrilled="1" outline="0" subtotalTop="0" showAll="0" dataSourceSort="1" defaultSubtotal="0" defaultAttributeDrillState="1">
      <items count="12">
        <item x="0"/>
        <item x="1"/>
        <item x="2"/>
        <item x="3"/>
        <item x="4"/>
        <item x="5"/>
        <item x="6"/>
        <item x="7"/>
        <item x="8"/>
        <item x="9"/>
        <item x="10"/>
        <item x="11"/>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10">
        <item x="0"/>
        <item x="1"/>
        <item x="2"/>
        <item x="3"/>
        <item x="4"/>
        <item x="5"/>
        <item x="6"/>
        <item x="7"/>
        <item x="8"/>
        <item x="9"/>
      </items>
    </pivotField>
    <pivotField axis="axisRow" compact="0" allDrilled="1" outline="0" subtotalTop="0" showAll="0" sortType="ascending" defaultSubtotal="0" defaultAttributeDrillState="1">
      <items count="12">
        <item x="0"/>
        <item x="1"/>
        <item x="2"/>
        <item x="3"/>
        <item x="4"/>
        <item x="5"/>
        <item x="6"/>
        <item x="7"/>
        <item x="8"/>
        <item x="9"/>
        <item x="10"/>
        <item x="11"/>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10">
        <item x="0"/>
        <item x="1"/>
        <item x="2"/>
        <item x="3"/>
        <item x="4"/>
        <item x="5"/>
        <item x="6"/>
        <item x="7"/>
        <item x="8"/>
        <item x="9"/>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11">
        <item x="0"/>
        <item x="1"/>
        <item x="2"/>
        <item x="3"/>
        <item x="4"/>
        <item x="5"/>
        <item x="6"/>
        <item x="7"/>
        <item x="8"/>
        <item x="9"/>
        <item x="10"/>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12">
    <i>
      <x/>
      <x/>
      <x/>
      <x/>
      <x/>
      <x/>
      <x/>
      <x/>
      <x/>
      <x/>
      <x/>
      <x/>
      <x/>
      <x/>
    </i>
    <i>
      <x v="1"/>
      <x v="1"/>
      <x/>
      <x/>
      <x v="1"/>
      <x v="1"/>
      <x v="1"/>
      <x v="1"/>
      <x/>
      <x/>
      <x/>
      <x/>
      <x/>
      <x v="1"/>
    </i>
    <i>
      <x v="2"/>
      <x v="2"/>
      <x v="1"/>
      <x v="1"/>
      <x v="2"/>
      <x v="2"/>
      <x v="2"/>
      <x v="2"/>
      <x/>
      <x/>
      <x/>
      <x/>
      <x/>
      <x v="2"/>
    </i>
    <i>
      <x v="3"/>
      <x v="3"/>
      <x v="2"/>
      <x v="2"/>
      <x v="3"/>
      <x v="3"/>
      <x v="3"/>
      <x v="2"/>
      <x/>
      <x/>
      <x/>
      <x/>
      <x v="1"/>
      <x v="2"/>
    </i>
    <i>
      <x v="4"/>
      <x v="4"/>
      <x v="1"/>
      <x v="3"/>
      <x v="2"/>
      <x v="4"/>
      <x v="4"/>
      <x v="3"/>
      <x/>
      <x/>
      <x/>
      <x/>
      <x v="2"/>
      <x v="3"/>
    </i>
    <i>
      <x v="5"/>
      <x v="5"/>
      <x v="3"/>
      <x v="4"/>
      <x v="4"/>
      <x v="5"/>
      <x v="5"/>
      <x v="3"/>
      <x/>
      <x/>
      <x/>
      <x/>
      <x/>
      <x v="4"/>
    </i>
    <i>
      <x v="6"/>
      <x v="6"/>
      <x v="3"/>
      <x v="5"/>
      <x v="4"/>
      <x v="6"/>
      <x v="6"/>
      <x v="4"/>
      <x/>
      <x/>
      <x/>
      <x/>
      <x v="3"/>
      <x v="5"/>
    </i>
    <i>
      <x v="7"/>
      <x v="7"/>
      <x v="4"/>
      <x v="6"/>
      <x v="5"/>
      <x v="5"/>
      <x v="7"/>
      <x v="5"/>
      <x/>
      <x/>
      <x/>
      <x/>
      <x/>
      <x v="6"/>
    </i>
    <i>
      <x v="8"/>
      <x v="8"/>
      <x v="5"/>
      <x v="7"/>
      <x v="6"/>
      <x v="7"/>
      <x v="8"/>
      <x v="6"/>
      <x/>
      <x/>
      <x/>
      <x/>
      <x v="4"/>
      <x v="7"/>
    </i>
    <i>
      <x v="9"/>
      <x v="9"/>
      <x v="6"/>
      <x/>
      <x v="7"/>
      <x v="7"/>
      <x v="9"/>
      <x v="7"/>
      <x/>
      <x/>
      <x/>
      <x/>
      <x v="4"/>
      <x v="8"/>
    </i>
    <i>
      <x v="10"/>
      <x v="10"/>
      <x v="1"/>
      <x/>
      <x v="8"/>
      <x v="8"/>
      <x v="10"/>
      <x v="8"/>
      <x/>
      <x/>
      <x/>
      <x/>
      <x v="5"/>
      <x v="9"/>
    </i>
    <i>
      <x v="11"/>
      <x v="11"/>
      <x v="7"/>
      <x/>
      <x v="9"/>
      <x v="8"/>
      <x v="11"/>
      <x v="9"/>
      <x/>
      <x/>
      <x/>
      <x/>
      <x v="4"/>
      <x v="10"/>
    </i>
  </rowItems>
  <pageFields count="2">
    <pageField fld="15" hier="225" name="[Narrative table].[Agreement filter].&amp;[United Nations Development Programme (UNDP) - Sri Lanka Country Office (24-035)]" cap="United Nations Development Programme (UNDP) - Sri Lanka Country Office (24-035)"/>
    <pageField fld="14" hier="209" name="[Narrative table].[Level].&amp;[Output]" cap="Output"/>
  </pageField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Outpu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United Nations Development Programme (UNDP) - Sri Lanka Country Office (24-03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205"/>
    <rowHierarchyUsage hierarchyUsage="201"/>
    <rowHierarchyUsage hierarchyUsage="202"/>
    <rowHierarchyUsage hierarchyUsage="227"/>
    <rowHierarchyUsage hierarchyUsage="228"/>
    <rowHierarchyUsage hierarchyUsage="229"/>
    <rowHierarchyUsage hierarchyUsage="203"/>
    <rowHierarchyUsage hierarchyUsage="231"/>
    <rowHierarchyUsage hierarchyUsage="204"/>
    <rowHierarchyUsage hierarchyUsage="206"/>
    <rowHierarchyUsage hierarchyUsage="207"/>
    <rowHierarchyUsage hierarchyUsage="226"/>
    <rowHierarchyUsage hierarchyUsage="232"/>
    <rowHierarchyUsage hierarchyUsage="23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8A72867-B337-489B-8855-D6F30E748A3A}" name="PivotTable6" cacheId="6" applyNumberFormats="0" applyBorderFormats="0" applyFontFormats="0" applyPatternFormats="0" applyAlignmentFormats="0" applyWidthHeightFormats="1" dataCaption="Values" errorCaption="&quot;&quot;" showError="1" missingCaption="&quot;&quot;" tag="ab4ca9b7-e153-4b75-b76e-b926f4f4cd11" updatedVersion="8" minRefreshableVersion="3" showDrill="0" subtotalHiddenItems="1" rowGrandTotals="0" colGrandTotals="0" itemPrintTitles="1" createdVersion="7" indent="0" compact="0" compactData="0" multipleFieldFilters="0">
  <location ref="AT5:BD81" firstHeaderRow="0" firstDataRow="1" firstDataCol="7" rowPageCount="2" colPageCount="1"/>
  <pivotFields count="13">
    <pivotField axis="axisRow" compact="0" allDrilled="1" outline="0" subtotalTop="0" showAll="0" dataSourceSort="1" defaultSubtotal="0" defaultAttributeDrillState="1">
      <items count="6">
        <item x="0"/>
        <item x="1"/>
        <item x="2"/>
        <item x="3"/>
        <item x="4"/>
        <item x="5"/>
      </items>
      <extLst>
        <ext xmlns:x14="http://schemas.microsoft.com/office/spreadsheetml/2009/9/main" uri="{2946ED86-A175-432a-8AC1-64E0C546D7DE}">
          <x14:pivotField fillDownLabels="1"/>
        </ext>
      </extLst>
    </pivotField>
    <pivotField axis="axisRow" compact="0" allDrilled="1" outline="0" subtotalTop="0" showAll="0" sortType="ascending" defaultSubtotal="0" defaultAttributeDrillState="1">
      <items count="76">
        <item x="0"/>
        <item x="1"/>
        <item x="2"/>
        <item x="3"/>
        <item x="4"/>
        <item x="5"/>
        <item x="6"/>
        <item x="8"/>
        <item x="9"/>
        <item x="10"/>
        <item x="7"/>
        <item x="11"/>
        <item x="12"/>
        <item x="13"/>
        <item x="14"/>
        <item x="15"/>
        <item x="16"/>
        <item x="17"/>
        <item x="18"/>
        <item x="19"/>
        <item x="20"/>
        <item x="21"/>
        <item x="22"/>
        <item x="23"/>
        <item x="24"/>
        <item x="25"/>
        <item x="26"/>
        <item x="27"/>
        <item x="28"/>
        <item x="29"/>
        <item x="30"/>
        <item x="31"/>
        <item x="32"/>
        <item x="33"/>
        <item x="34"/>
        <item x="35"/>
        <item x="36"/>
        <item x="37"/>
        <item x="38"/>
        <item x="40"/>
        <item x="41"/>
        <item x="42"/>
        <item x="39"/>
        <item x="44"/>
        <item x="45"/>
        <item x="47"/>
        <item x="48"/>
        <item x="49"/>
        <item x="46"/>
        <item x="43"/>
        <item x="51"/>
        <item x="52"/>
        <item x="54"/>
        <item x="55"/>
        <item x="56"/>
        <item x="53"/>
        <item x="50"/>
        <item x="58"/>
        <item x="60"/>
        <item x="59"/>
        <item x="57"/>
        <item x="62"/>
        <item x="64"/>
        <item x="63"/>
        <item x="61"/>
        <item x="66"/>
        <item x="68"/>
        <item x="67"/>
        <item x="65"/>
        <item x="69"/>
        <item x="70"/>
        <item x="71"/>
        <item x="72"/>
        <item x="73"/>
        <item x="74"/>
        <item x="75"/>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sortType="ascending" defaultSubtotal="0" defaultAttributeDrillState="1">
      <items count="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sortType="ascending" defaultSubtotal="0" defaultAttributeDrillState="1">
      <items count="21">
        <item x="0"/>
        <item x="1"/>
        <item x="2"/>
        <item x="3"/>
        <item x="4"/>
        <item x="5"/>
        <item x="6"/>
        <item x="7"/>
        <item x="8"/>
        <item x="9"/>
        <item x="10"/>
        <item x="11"/>
        <item x="12"/>
        <item x="13"/>
        <item x="14"/>
        <item x="15"/>
        <item x="16"/>
        <item x="17"/>
        <item x="18"/>
        <item x="19"/>
        <item x="2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7">
    <field x="10"/>
    <field x="0"/>
    <field x="6"/>
    <field x="2"/>
    <field x="3"/>
    <field x="11"/>
    <field x="1"/>
  </rowFields>
  <rowItems count="76">
    <i>
      <x/>
      <x/>
      <x/>
      <x/>
      <x/>
      <x/>
      <x/>
    </i>
    <i r="6">
      <x v="1"/>
    </i>
    <i r="1">
      <x v="1"/>
      <x/>
      <x/>
      <x/>
      <x/>
      <x v="2"/>
    </i>
    <i r="6">
      <x v="3"/>
    </i>
    <i r="6">
      <x v="4"/>
    </i>
    <i>
      <x v="1"/>
      <x/>
      <x/>
      <x/>
      <x/>
      <x/>
      <x v="5"/>
    </i>
    <i r="6">
      <x v="6"/>
    </i>
    <i r="1">
      <x v="2"/>
      <x/>
      <x/>
      <x/>
      <x/>
      <x v="10"/>
    </i>
    <i r="1">
      <x v="1"/>
      <x/>
      <x/>
      <x/>
      <x/>
      <x v="7"/>
    </i>
    <i r="6">
      <x v="8"/>
    </i>
    <i r="6">
      <x v="9"/>
    </i>
    <i>
      <x v="2"/>
      <x/>
      <x/>
      <x/>
      <x/>
      <x/>
      <x v="11"/>
    </i>
    <i r="6">
      <x v="12"/>
    </i>
    <i r="1">
      <x v="1"/>
      <x/>
      <x/>
      <x/>
      <x/>
      <x v="13"/>
    </i>
    <i r="6">
      <x v="14"/>
    </i>
    <i r="6">
      <x v="15"/>
    </i>
    <i>
      <x v="3"/>
      <x/>
      <x/>
      <x/>
      <x/>
      <x/>
      <x v="16"/>
    </i>
    <i r="6">
      <x v="17"/>
    </i>
    <i r="1">
      <x v="1"/>
      <x/>
      <x/>
      <x/>
      <x/>
      <x v="18"/>
    </i>
    <i r="6">
      <x v="19"/>
    </i>
    <i r="6">
      <x v="20"/>
    </i>
    <i>
      <x v="4"/>
      <x/>
      <x/>
      <x/>
      <x/>
      <x/>
      <x v="21"/>
    </i>
    <i r="6">
      <x v="22"/>
    </i>
    <i r="1">
      <x v="1"/>
      <x/>
      <x/>
      <x/>
      <x/>
      <x v="23"/>
    </i>
    <i r="6">
      <x v="24"/>
    </i>
    <i r="6">
      <x v="25"/>
    </i>
    <i>
      <x v="5"/>
      <x/>
      <x/>
      <x/>
      <x/>
      <x/>
      <x v="26"/>
    </i>
    <i r="6">
      <x v="27"/>
    </i>
    <i r="1">
      <x v="1"/>
      <x/>
      <x/>
      <x/>
      <x/>
      <x v="28"/>
    </i>
    <i>
      <x v="6"/>
      <x v="3"/>
      <x/>
      <x/>
      <x/>
      <x/>
      <x v="29"/>
    </i>
    <i>
      <x v="7"/>
      <x/>
      <x/>
      <x/>
      <x/>
      <x/>
      <x v="30"/>
    </i>
    <i r="6">
      <x v="31"/>
    </i>
    <i r="1">
      <x v="1"/>
      <x/>
      <x/>
      <x/>
      <x/>
      <x v="32"/>
    </i>
    <i r="6">
      <x v="33"/>
    </i>
    <i r="6">
      <x v="34"/>
    </i>
    <i>
      <x v="8"/>
      <x/>
      <x/>
      <x/>
      <x/>
      <x/>
      <x v="35"/>
    </i>
    <i r="1">
      <x v="1"/>
      <x/>
      <x/>
      <x/>
      <x/>
      <x v="36"/>
    </i>
    <i>
      <x v="9"/>
      <x/>
      <x/>
      <x/>
      <x/>
      <x/>
      <x v="37"/>
    </i>
    <i r="6">
      <x v="38"/>
    </i>
    <i r="1">
      <x v="2"/>
      <x/>
      <x/>
      <x/>
      <x/>
      <x v="42"/>
    </i>
    <i r="1">
      <x v="1"/>
      <x/>
      <x/>
      <x/>
      <x/>
      <x v="39"/>
    </i>
    <i r="6">
      <x v="40"/>
    </i>
    <i r="6">
      <x v="41"/>
    </i>
    <i>
      <x v="10"/>
      <x v="4"/>
      <x/>
      <x/>
      <x/>
      <x/>
      <x v="49"/>
    </i>
    <i r="1">
      <x/>
      <x/>
      <x/>
      <x/>
      <x/>
      <x v="43"/>
    </i>
    <i r="6">
      <x v="44"/>
    </i>
    <i r="1">
      <x v="2"/>
      <x/>
      <x/>
      <x/>
      <x/>
      <x v="48"/>
    </i>
    <i r="1">
      <x v="1"/>
      <x/>
      <x/>
      <x/>
      <x/>
      <x v="45"/>
    </i>
    <i r="6">
      <x v="46"/>
    </i>
    <i r="6">
      <x v="47"/>
    </i>
    <i>
      <x v="11"/>
      <x v="4"/>
      <x/>
      <x/>
      <x/>
      <x/>
      <x v="56"/>
    </i>
    <i r="1">
      <x/>
      <x/>
      <x/>
      <x/>
      <x/>
      <x v="50"/>
    </i>
    <i r="6">
      <x v="51"/>
    </i>
    <i r="1">
      <x v="2"/>
      <x/>
      <x/>
      <x/>
      <x/>
      <x v="55"/>
    </i>
    <i r="1">
      <x v="1"/>
      <x/>
      <x/>
      <x/>
      <x/>
      <x v="52"/>
    </i>
    <i r="6">
      <x v="53"/>
    </i>
    <i r="6">
      <x v="54"/>
    </i>
    <i>
      <x v="12"/>
      <x v="4"/>
      <x/>
      <x/>
      <x/>
      <x/>
      <x v="60"/>
    </i>
    <i r="1">
      <x/>
      <x/>
      <x/>
      <x/>
      <x/>
      <x v="57"/>
    </i>
    <i r="1">
      <x v="2"/>
      <x/>
      <x/>
      <x/>
      <x/>
      <x v="59"/>
    </i>
    <i r="1">
      <x v="1"/>
      <x/>
      <x/>
      <x/>
      <x/>
      <x v="58"/>
    </i>
    <i>
      <x v="13"/>
      <x v="4"/>
      <x/>
      <x/>
      <x/>
      <x/>
      <x v="64"/>
    </i>
    <i r="1">
      <x/>
      <x/>
      <x/>
      <x/>
      <x/>
      <x v="61"/>
    </i>
    <i r="1">
      <x v="2"/>
      <x/>
      <x/>
      <x/>
      <x/>
      <x v="63"/>
    </i>
    <i r="1">
      <x v="1"/>
      <x/>
      <x/>
      <x/>
      <x/>
      <x v="62"/>
    </i>
    <i>
      <x v="14"/>
      <x v="4"/>
      <x/>
      <x/>
      <x/>
      <x/>
      <x v="68"/>
    </i>
    <i r="1">
      <x/>
      <x/>
      <x/>
      <x/>
      <x/>
      <x v="65"/>
    </i>
    <i r="1">
      <x v="2"/>
      <x/>
      <x/>
      <x/>
      <x/>
      <x v="67"/>
    </i>
    <i r="1">
      <x v="1"/>
      <x/>
      <x/>
      <x/>
      <x/>
      <x v="66"/>
    </i>
    <i>
      <x v="15"/>
      <x/>
      <x/>
      <x/>
      <x/>
      <x/>
      <x v="69"/>
    </i>
    <i r="1">
      <x v="1"/>
      <x/>
      <x/>
      <x/>
      <x/>
      <x v="70"/>
    </i>
    <i>
      <x v="16"/>
      <x v="5"/>
      <x/>
      <x/>
      <x/>
      <x/>
      <x v="71"/>
    </i>
    <i>
      <x v="17"/>
      <x/>
      <x/>
      <x/>
      <x/>
      <x/>
      <x v="72"/>
    </i>
    <i>
      <x v="18"/>
      <x/>
      <x/>
      <x/>
      <x/>
      <x/>
      <x v="73"/>
    </i>
    <i>
      <x v="19"/>
      <x/>
      <x/>
      <x/>
      <x/>
      <x/>
      <x v="74"/>
    </i>
    <i>
      <x v="20"/>
      <x/>
      <x/>
      <x/>
      <x/>
      <x/>
      <x v="75"/>
    </i>
  </rowItems>
  <colFields count="1">
    <field x="-2"/>
  </colFields>
  <colItems count="4">
    <i>
      <x/>
    </i>
    <i i="1">
      <x v="1"/>
    </i>
    <i i="2">
      <x v="2"/>
    </i>
    <i i="3">
      <x v="3"/>
    </i>
  </colItems>
  <pageFields count="2">
    <pageField fld="5" hier="225" name="[Narrative table].[Agreement filter].&amp;[United Nations Development Programme (UNDP) - Sri Lanka Country Office (24-035)]" cap="United Nations Development Programme (UNDP) - Sri Lanka Country Office (24-035)"/>
    <pageField fld="4" hier="209" name="[Narrative table].[Level].&amp;[Expenditure]" cap="Expenditure"/>
  </pageFields>
  <dataFields count="4">
    <dataField name="Sum of TOTAL COST" fld="12" baseField="0" baseItem="0"/>
    <dataField name="Sum of YEAR 1 COST ($US)" fld="7" baseField="0" baseItem="0"/>
    <dataField name="Sum of YEAR 2 COST ($US)" fld="8" baseField="0" baseItem="0"/>
    <dataField name="Sum of YEAR 3 COST ($US)" fld="9" baseField="0" baseItem="0"/>
  </dataField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Expenditur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United Nations Development Programme (UNDP) - Sri Lanka Country Office (24-03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7">
    <rowHierarchyUsage hierarchyUsage="243"/>
    <rowHierarchyUsage hierarchyUsage="202"/>
    <rowHierarchyUsage hierarchyUsage="234"/>
    <rowHierarchyUsage hierarchyUsage="204"/>
    <rowHierarchyUsage hierarchyUsage="207"/>
    <rowHierarchyUsage hierarchyUsage="206"/>
    <rowHierarchyUsage hierarchyUsage="20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8AF86AB-7A9F-4483-A8D9-430AD60B6494}" name="PivotTable1" cacheId="10" applyNumberFormats="0" applyBorderFormats="0" applyFontFormats="0" applyPatternFormats="0" applyAlignmentFormats="0" applyWidthHeightFormats="1" dataCaption="Values" errorCaption="&quot;&quot;" showError="1" missingCaption="&quot;&quot;" tag="ffac75e9-fd73-4a80-9761-690e3b481c3f" updatedVersion="8" minRefreshableVersion="3" showDrill="0" subtotalHiddenItems="1" rowGrandTotals="0" colGrandTotals="0" itemPrintTitles="1" createdVersion="7" indent="0" compact="0" compactData="0" multipleFieldFilters="0">
  <location ref="CB5:CO25" firstHeaderRow="1" firstDataRow="1" firstDataCol="14" rowPageCount="2" colPageCount="1"/>
  <pivotFields count="16">
    <pivotField axis="axisRow" compact="0" allDrilled="1" outline="0" subtotalTop="0" showAll="0" dataSourceSort="1" defaultSubtotal="0" defaultAttributeDrillState="1">
      <items count="20">
        <item x="0"/>
        <item x="1"/>
        <item x="2"/>
        <item x="3"/>
        <item x="4"/>
        <item x="5"/>
        <item x="6"/>
        <item x="7"/>
        <item x="8"/>
        <item x="9"/>
        <item x="10"/>
        <item x="11"/>
        <item x="12"/>
        <item x="13"/>
        <item x="14"/>
        <item x="15"/>
        <item x="16"/>
        <item x="17"/>
        <item x="18"/>
        <item x="19"/>
      </items>
    </pivotField>
    <pivotField axis="axisRow" compact="0" allDrilled="1" outline="0" subtotalTop="0" showAll="0" dataSourceSort="1" defaultSubtotal="0" defaultAttributeDrillState="1">
      <items count="20">
        <item x="0"/>
        <item x="1"/>
        <item x="2"/>
        <item x="3"/>
        <item x="4"/>
        <item x="5"/>
        <item x="6"/>
        <item x="7"/>
        <item x="8"/>
        <item x="9"/>
        <item x="10"/>
        <item x="11"/>
        <item x="12"/>
        <item x="13"/>
        <item x="14"/>
        <item x="15"/>
        <item x="16"/>
        <item x="17"/>
        <item x="18"/>
        <item x="19"/>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sortType="ascending" defaultSubtotal="0" defaultAttributeDrillState="1">
      <items count="20">
        <item x="0"/>
        <item x="1"/>
        <item x="2"/>
        <item x="3"/>
        <item x="4"/>
        <item x="5"/>
        <item x="6"/>
        <item x="7"/>
        <item x="8"/>
        <item x="9"/>
        <item x="10"/>
        <item x="11"/>
        <item x="12"/>
        <item x="13"/>
        <item x="14"/>
        <item x="15"/>
        <item x="16"/>
        <item x="17"/>
        <item x="18"/>
        <item x="19"/>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7">
        <item x="0"/>
        <item x="1"/>
        <item x="2"/>
        <item x="3"/>
        <item x="4"/>
        <item x="5"/>
        <item x="6"/>
      </items>
    </pivotField>
    <pivotField axis="axisRow" compact="0" allDrilled="1" outline="0" subtotalTop="0" showAll="0" dataSourceSort="1" defaultSubtotal="0" defaultAttributeDrillState="1">
      <items count="7">
        <item x="0"/>
        <item x="1"/>
        <item x="2"/>
        <item x="3"/>
        <item x="4"/>
        <item x="5"/>
        <item x="6"/>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20">
    <i>
      <x/>
      <x/>
      <x/>
      <x/>
      <x/>
      <x/>
      <x/>
      <x/>
      <x/>
      <x/>
      <x/>
      <x/>
      <x/>
      <x/>
    </i>
    <i>
      <x v="1"/>
      <x v="1"/>
      <x v="1"/>
      <x/>
      <x/>
      <x/>
      <x v="1"/>
      <x/>
      <x/>
      <x/>
      <x/>
      <x/>
      <x/>
      <x v="1"/>
    </i>
    <i>
      <x v="2"/>
      <x v="2"/>
      <x/>
      <x/>
      <x/>
      <x/>
      <x v="2"/>
      <x/>
      <x/>
      <x/>
      <x/>
      <x/>
      <x/>
      <x/>
    </i>
    <i>
      <x v="3"/>
      <x v="3"/>
      <x v="2"/>
      <x/>
      <x/>
      <x/>
      <x v="3"/>
      <x/>
      <x/>
      <x/>
      <x/>
      <x/>
      <x v="1"/>
      <x v="2"/>
    </i>
    <i>
      <x v="4"/>
      <x v="4"/>
      <x v="2"/>
      <x/>
      <x/>
      <x/>
      <x v="4"/>
      <x/>
      <x/>
      <x/>
      <x/>
      <x/>
      <x/>
      <x v="2"/>
    </i>
    <i>
      <x v="5"/>
      <x v="5"/>
      <x v="2"/>
      <x/>
      <x/>
      <x/>
      <x v="5"/>
      <x/>
      <x/>
      <x/>
      <x/>
      <x/>
      <x/>
      <x v="2"/>
    </i>
    <i>
      <x v="6"/>
      <x v="6"/>
      <x v="3"/>
      <x/>
      <x/>
      <x/>
      <x v="6"/>
      <x/>
      <x/>
      <x/>
      <x/>
      <x/>
      <x v="1"/>
      <x v="2"/>
    </i>
    <i>
      <x v="7"/>
      <x v="7"/>
      <x v="2"/>
      <x/>
      <x/>
      <x/>
      <x v="7"/>
      <x/>
      <x/>
      <x/>
      <x/>
      <x/>
      <x/>
      <x v="2"/>
    </i>
    <i>
      <x v="8"/>
      <x v="8"/>
      <x v="2"/>
      <x/>
      <x/>
      <x/>
      <x v="8"/>
      <x/>
      <x/>
      <x/>
      <x/>
      <x/>
      <x/>
      <x v="1"/>
    </i>
    <i>
      <x v="9"/>
      <x v="9"/>
      <x v="1"/>
      <x/>
      <x/>
      <x/>
      <x v="9"/>
      <x/>
      <x/>
      <x/>
      <x/>
      <x/>
      <x v="2"/>
      <x v="1"/>
    </i>
    <i>
      <x v="10"/>
      <x v="10"/>
      <x v="1"/>
      <x/>
      <x/>
      <x/>
      <x v="10"/>
      <x/>
      <x/>
      <x/>
      <x/>
      <x/>
      <x v="3"/>
      <x v="1"/>
    </i>
    <i>
      <x v="11"/>
      <x v="11"/>
      <x v="1"/>
      <x/>
      <x/>
      <x/>
      <x v="11"/>
      <x/>
      <x/>
      <x/>
      <x/>
      <x/>
      <x v="4"/>
      <x v="3"/>
    </i>
    <i>
      <x v="12"/>
      <x v="12"/>
      <x v="4"/>
      <x/>
      <x/>
      <x/>
      <x v="12"/>
      <x/>
      <x/>
      <x/>
      <x/>
      <x/>
      <x v="4"/>
      <x v="3"/>
    </i>
    <i>
      <x v="13"/>
      <x v="13"/>
      <x v="5"/>
      <x/>
      <x/>
      <x/>
      <x v="13"/>
      <x/>
      <x/>
      <x/>
      <x/>
      <x/>
      <x v="4"/>
      <x v="3"/>
    </i>
    <i>
      <x v="14"/>
      <x v="14"/>
      <x v="4"/>
      <x/>
      <x/>
      <x/>
      <x v="14"/>
      <x/>
      <x/>
      <x/>
      <x/>
      <x/>
      <x/>
      <x v="4"/>
    </i>
    <i>
      <x v="15"/>
      <x v="15"/>
      <x/>
      <x/>
      <x/>
      <x/>
      <x v="15"/>
      <x/>
      <x/>
      <x/>
      <x/>
      <x/>
      <x v="5"/>
      <x v="5"/>
    </i>
    <i>
      <x v="16"/>
      <x v="16"/>
      <x v="3"/>
      <x/>
      <x/>
      <x/>
      <x v="16"/>
      <x/>
      <x/>
      <x/>
      <x/>
      <x/>
      <x v="5"/>
      <x v="6"/>
    </i>
    <i>
      <x v="17"/>
      <x v="17"/>
      <x v="4"/>
      <x/>
      <x/>
      <x/>
      <x v="17"/>
      <x/>
      <x/>
      <x/>
      <x/>
      <x/>
      <x v="5"/>
      <x v="2"/>
    </i>
    <i>
      <x v="18"/>
      <x v="18"/>
      <x v="4"/>
      <x/>
      <x/>
      <x/>
      <x v="18"/>
      <x/>
      <x/>
      <x/>
      <x/>
      <x/>
      <x v="6"/>
      <x v="4"/>
    </i>
    <i>
      <x v="19"/>
      <x v="19"/>
      <x v="2"/>
      <x/>
      <x/>
      <x/>
      <x v="19"/>
      <x/>
      <x/>
      <x/>
      <x/>
      <x/>
      <x v="5"/>
      <x v="4"/>
    </i>
  </rowItems>
  <pageFields count="2">
    <pageField fld="15" hier="225" name="[Narrative table].[Agreement filter].&amp;[United Nations Development Programme (UNDP) - Sri Lanka Country Office (24-035)]" cap="United Nations Development Programme (UNDP) - Sri Lanka Country Office (24-035)"/>
    <pageField fld="14" hier="209" name="[Narrative table].[Level].&amp;[Activity]" cap="Activity"/>
  </pageField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Activity]"/>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United Nations Development Programme (UNDP) - Sri Lanka Country Office (24-03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205"/>
    <rowHierarchyUsage hierarchyUsage="201"/>
    <rowHierarchyUsage hierarchyUsage="202"/>
    <rowHierarchyUsage hierarchyUsage="227"/>
    <rowHierarchyUsage hierarchyUsage="228"/>
    <rowHierarchyUsage hierarchyUsage="229"/>
    <rowHierarchyUsage hierarchyUsage="203"/>
    <rowHierarchyUsage hierarchyUsage="231"/>
    <rowHierarchyUsage hierarchyUsage="204"/>
    <rowHierarchyUsage hierarchyUsage="206"/>
    <rowHierarchyUsage hierarchyUsage="207"/>
    <rowHierarchyUsage hierarchyUsage="226"/>
    <rowHierarchyUsage hierarchyUsage="232"/>
    <rowHierarchyUsage hierarchyUsage="23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F4D23603-6448-4A93-98B1-16219EA1056C}" name="OutcomesTable" cacheId="1" applyNumberFormats="0" applyBorderFormats="0" applyFontFormats="0" applyPatternFormats="0" applyAlignmentFormats="0" applyWidthHeightFormats="1" dataCaption="Values" tag="38875406-9a9a-423f-bf2d-ad65288f58bc" updatedVersion="8" minRefreshableVersion="3" showDrill="0" subtotalHiddenItems="1" rowGrandTotals="0" colGrandTotals="0" itemPrintTitles="1" createdVersion="7" indent="0" compact="0" compactData="0" multipleFieldFilters="0">
  <location ref="AK5:AQ10" firstHeaderRow="1" firstDataRow="1" firstDataCol="7"/>
  <pivotFields count="7">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s>
  <rowFields count="7">
    <field x="0"/>
    <field x="1"/>
    <field x="2"/>
    <field x="3"/>
    <field x="4"/>
    <field x="5"/>
    <field x="6"/>
  </rowFields>
  <rowItems count="5">
    <i>
      <x/>
      <x/>
      <x/>
      <x/>
      <x/>
      <x/>
      <x/>
    </i>
    <i>
      <x v="1"/>
      <x v="1"/>
      <x v="1"/>
      <x v="1"/>
      <x v="1"/>
      <x/>
      <x/>
    </i>
    <i>
      <x v="2"/>
      <x v="2"/>
      <x v="2"/>
      <x v="2"/>
      <x v="2"/>
      <x/>
      <x/>
    </i>
    <i>
      <x v="3"/>
      <x v="3"/>
      <x v="3"/>
      <x v="3"/>
      <x v="3"/>
      <x/>
      <x/>
    </i>
    <i>
      <x v="4"/>
      <x v="4"/>
      <x v="4"/>
      <x v="4"/>
      <x v="4"/>
      <x/>
      <x/>
    </i>
  </rowItem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7">
    <rowHierarchyUsage hierarchyUsage="294"/>
    <rowHierarchyUsage hierarchyUsage="296"/>
    <rowHierarchyUsage hierarchyUsage="297"/>
    <rowHierarchyUsage hierarchyUsage="298"/>
    <rowHierarchyUsage hierarchyUsage="299"/>
    <rowHierarchyUsage hierarchyUsage="300"/>
    <rowHierarchyUsage hierarchyUsage="30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Pimport]"/>
        <x15:activeTabTopLevelEntity name="[Outcomes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52D2BF2B-4141-4EB9-B521-9C29632CD069}" name="OutputsPivotTable" cacheId="5" applyNumberFormats="0" applyBorderFormats="0" applyFontFormats="0" applyPatternFormats="0" applyAlignmentFormats="0" applyWidthHeightFormats="1" dataCaption="Values" errorCaption="&quot;&quot;" showError="1" missingCaption="&quot;&quot;" tag="80b2ee44-10a3-46db-b125-66fd14ce6176" updatedVersion="8" minRefreshableVersion="3" showDrill="0" subtotalHiddenItems="1" rowGrandTotals="0" colGrandTotals="0" itemPrintTitles="1" createdVersion="7" indent="0" compact="0" compactData="0" multipleFieldFilters="0">
  <location ref="U5:AH17" firstHeaderRow="1" firstDataRow="1" firstDataCol="14" rowPageCount="2" colPageCount="1"/>
  <pivotFields count="16">
    <pivotField axis="axisRow" compact="0" allDrilled="1" outline="0" subtotalTop="0" showAll="0" dataSourceSort="1" defaultSubtotal="0" defaultAttributeDrillState="1">
      <items count="12">
        <item x="0"/>
        <item x="1"/>
        <item x="2"/>
        <item x="3"/>
        <item x="4"/>
        <item x="5"/>
        <item x="6"/>
        <item x="7"/>
        <item x="8"/>
        <item x="9"/>
        <item x="10"/>
        <item x="11"/>
      </items>
    </pivotField>
    <pivotField axis="axisRow" compact="0" allDrilled="1" outline="0" subtotalTop="0" showAll="0" dataSourceSort="1" defaultSubtotal="0" defaultAttributeDrillState="1">
      <items count="12">
        <item x="0"/>
        <item x="1"/>
        <item x="2"/>
        <item x="3"/>
        <item x="4"/>
        <item x="5"/>
        <item x="6"/>
        <item x="7"/>
        <item x="8"/>
        <item x="9"/>
        <item x="10"/>
        <item x="11"/>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10">
        <item x="0"/>
        <item x="1"/>
        <item x="2"/>
        <item x="3"/>
        <item x="4"/>
        <item x="5"/>
        <item x="6"/>
        <item x="7"/>
        <item x="8"/>
        <item x="9"/>
      </items>
    </pivotField>
    <pivotField axis="axisRow" compact="0" allDrilled="1" outline="0" subtotalTop="0" showAll="0" sortType="ascending" defaultSubtotal="0" defaultAttributeDrillState="1">
      <items count="12">
        <item x="0"/>
        <item x="1"/>
        <item x="2"/>
        <item x="3"/>
        <item x="4"/>
        <item x="5"/>
        <item x="6"/>
        <item x="7"/>
        <item x="8"/>
        <item x="9"/>
        <item x="10"/>
        <item x="11"/>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10">
        <item x="0"/>
        <item x="1"/>
        <item x="2"/>
        <item x="3"/>
        <item x="4"/>
        <item x="5"/>
        <item x="6"/>
        <item x="7"/>
        <item x="8"/>
        <item x="9"/>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11">
        <item x="0"/>
        <item x="1"/>
        <item x="2"/>
        <item x="3"/>
        <item x="4"/>
        <item x="5"/>
        <item x="6"/>
        <item x="7"/>
        <item x="8"/>
        <item x="9"/>
        <item x="10"/>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12">
    <i>
      <x/>
      <x/>
      <x/>
      <x/>
      <x/>
      <x/>
      <x/>
      <x/>
      <x/>
      <x/>
      <x/>
      <x/>
      <x/>
      <x/>
    </i>
    <i>
      <x v="1"/>
      <x v="1"/>
      <x/>
      <x/>
      <x v="1"/>
      <x v="1"/>
      <x v="1"/>
      <x v="1"/>
      <x/>
      <x/>
      <x/>
      <x/>
      <x/>
      <x v="1"/>
    </i>
    <i>
      <x v="2"/>
      <x v="2"/>
      <x v="1"/>
      <x v="1"/>
      <x v="2"/>
      <x v="2"/>
      <x v="2"/>
      <x v="2"/>
      <x/>
      <x/>
      <x/>
      <x/>
      <x/>
      <x v="2"/>
    </i>
    <i>
      <x v="3"/>
      <x v="3"/>
      <x v="2"/>
      <x v="2"/>
      <x v="3"/>
      <x v="3"/>
      <x v="3"/>
      <x v="2"/>
      <x/>
      <x/>
      <x/>
      <x/>
      <x v="1"/>
      <x v="2"/>
    </i>
    <i>
      <x v="4"/>
      <x v="4"/>
      <x v="1"/>
      <x v="3"/>
      <x v="2"/>
      <x v="4"/>
      <x v="4"/>
      <x v="3"/>
      <x/>
      <x/>
      <x/>
      <x/>
      <x v="2"/>
      <x v="3"/>
    </i>
    <i>
      <x v="5"/>
      <x v="5"/>
      <x v="3"/>
      <x v="4"/>
      <x v="4"/>
      <x v="5"/>
      <x v="5"/>
      <x v="3"/>
      <x/>
      <x/>
      <x/>
      <x/>
      <x/>
      <x v="4"/>
    </i>
    <i>
      <x v="6"/>
      <x v="6"/>
      <x v="3"/>
      <x v="5"/>
      <x v="4"/>
      <x v="6"/>
      <x v="6"/>
      <x v="4"/>
      <x/>
      <x/>
      <x/>
      <x/>
      <x v="3"/>
      <x v="5"/>
    </i>
    <i>
      <x v="7"/>
      <x v="7"/>
      <x v="4"/>
      <x v="6"/>
      <x v="5"/>
      <x v="5"/>
      <x v="7"/>
      <x v="5"/>
      <x/>
      <x/>
      <x/>
      <x/>
      <x/>
      <x v="6"/>
    </i>
    <i>
      <x v="8"/>
      <x v="8"/>
      <x v="5"/>
      <x v="7"/>
      <x v="6"/>
      <x v="7"/>
      <x v="8"/>
      <x v="6"/>
      <x/>
      <x/>
      <x/>
      <x/>
      <x v="4"/>
      <x v="7"/>
    </i>
    <i>
      <x v="9"/>
      <x v="9"/>
      <x v="6"/>
      <x/>
      <x v="7"/>
      <x v="7"/>
      <x v="9"/>
      <x v="7"/>
      <x/>
      <x/>
      <x/>
      <x/>
      <x v="4"/>
      <x v="8"/>
    </i>
    <i>
      <x v="10"/>
      <x v="10"/>
      <x v="1"/>
      <x/>
      <x v="8"/>
      <x v="8"/>
      <x v="10"/>
      <x v="8"/>
      <x/>
      <x/>
      <x/>
      <x/>
      <x v="5"/>
      <x v="9"/>
    </i>
    <i>
      <x v="11"/>
      <x v="11"/>
      <x v="7"/>
      <x/>
      <x v="9"/>
      <x v="8"/>
      <x v="11"/>
      <x v="9"/>
      <x/>
      <x/>
      <x/>
      <x/>
      <x v="4"/>
      <x v="10"/>
    </i>
  </rowItems>
  <pageFields count="2">
    <pageField fld="15" hier="225" name="[Narrative table].[Agreement filter].&amp;[United Nations Development Programme (UNDP) - Sri Lanka Country Office (24-035)]" cap="United Nations Development Programme (UNDP) - Sri Lanka Country Office (24-035)"/>
    <pageField fld="14" hier="209" name="[Narrative table].[Level].&amp;[Output]" cap="Output"/>
  </pageFields>
  <pivotHierarchies count="4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Outpu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Agreement filter].&amp;[United Nations Development Programme (UNDP) - Sri Lanka Country Office (24-03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205"/>
    <rowHierarchyUsage hierarchyUsage="201"/>
    <rowHierarchyUsage hierarchyUsage="202"/>
    <rowHierarchyUsage hierarchyUsage="227"/>
    <rowHierarchyUsage hierarchyUsage="228"/>
    <rowHierarchyUsage hierarchyUsage="229"/>
    <rowHierarchyUsage hierarchyUsage="203"/>
    <rowHierarchyUsage hierarchyUsage="231"/>
    <rowHierarchyUsage hierarchyUsage="204"/>
    <rowHierarchyUsage hierarchyUsage="206"/>
    <rowHierarchyUsage hierarchyUsage="207"/>
    <rowHierarchyUsage hierarchyUsage="226"/>
    <rowHierarchyUsage hierarchyUsage="232"/>
    <rowHierarchyUsage hierarchyUsage="23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72DD7A5-4716-440D-B31D-5F48319DD534}" name="PivotTable7" cacheId="3"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V3:W40" firstHeaderRow="1" firstDataRow="1" firstDataCol="2" rowPageCount="1" colPageCount="1"/>
  <pivotFields count="4">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extLst>
        <ext xmlns:x14="http://schemas.microsoft.com/office/spreadsheetml/2009/9/main" uri="{2946ED86-A175-432a-8AC1-64E0C546D7DE}">
          <x14:pivotField fillDownLabels="1"/>
        </ext>
      </extLst>
    </pivotField>
    <pivotField axis="axisRow" compact="0" outline="0" showAll="0" sortType="ascending" defaultSubtotal="0">
      <items count="80">
        <item m="1" x="69"/>
        <item m="1" x="72"/>
        <item m="1" x="64"/>
        <item m="1" x="79"/>
        <item m="1" x="66"/>
        <item m="1" x="70"/>
        <item m="1" x="60"/>
        <item x="4"/>
        <item x="46"/>
        <item x="50"/>
        <item x="47"/>
        <item x="51"/>
        <item x="10"/>
        <item x="41"/>
        <item x="20"/>
        <item m="1" x="75"/>
        <item x="52"/>
        <item x="23"/>
        <item x="22"/>
        <item x="35"/>
        <item x="30"/>
        <item x="8"/>
        <item x="33"/>
        <item m="1" x="77"/>
        <item m="1" x="67"/>
        <item x="57"/>
        <item x="0"/>
        <item x="53"/>
        <item x="37"/>
        <item x="29"/>
        <item x="31"/>
        <item x="32"/>
        <item x="34"/>
        <item x="36"/>
        <item x="48"/>
        <item x="54"/>
        <item x="45"/>
        <item x="18"/>
        <item x="40"/>
        <item x="11"/>
        <item x="1"/>
        <item x="27"/>
        <item x="6"/>
        <item x="39"/>
        <item x="44"/>
        <item x="12"/>
        <item x="38"/>
        <item x="14"/>
        <item x="9"/>
        <item x="26"/>
        <item x="5"/>
        <item x="16"/>
        <item x="28"/>
        <item x="24"/>
        <item m="1" x="76"/>
        <item m="1" x="65"/>
        <item x="3"/>
        <item x="58"/>
        <item m="1" x="63"/>
        <item x="2"/>
        <item x="49"/>
        <item m="1" x="62"/>
        <item x="7"/>
        <item x="25"/>
        <item x="15"/>
        <item x="19"/>
        <item m="1" x="74"/>
        <item x="55"/>
        <item m="1" x="78"/>
        <item x="43"/>
        <item x="21"/>
        <item m="1" x="68"/>
        <item x="17"/>
        <item x="59"/>
        <item m="1" x="71"/>
        <item m="1" x="73"/>
        <item x="56"/>
        <item x="42"/>
        <item x="13"/>
        <item m="1" x="6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1"/>
  </rowFields>
  <rowItems count="37">
    <i>
      <x v="1"/>
      <x v="26"/>
    </i>
    <i r="1">
      <x v="40"/>
    </i>
    <i r="1">
      <x v="59"/>
    </i>
    <i>
      <x v="17"/>
      <x v="7"/>
    </i>
    <i r="1">
      <x v="21"/>
    </i>
    <i r="1">
      <x v="42"/>
    </i>
    <i r="1">
      <x v="50"/>
    </i>
    <i r="1">
      <x v="56"/>
    </i>
    <i r="1">
      <x v="62"/>
    </i>
    <i>
      <x v="18"/>
      <x v="48"/>
    </i>
    <i>
      <x v="19"/>
      <x v="12"/>
    </i>
    <i r="1">
      <x v="39"/>
    </i>
    <i r="1">
      <x v="45"/>
    </i>
    <i r="1">
      <x v="47"/>
    </i>
    <i r="1">
      <x v="78"/>
    </i>
    <i>
      <x v="21"/>
      <x v="51"/>
    </i>
    <i r="1">
      <x v="64"/>
    </i>
    <i r="1">
      <x v="72"/>
    </i>
    <i>
      <x v="22"/>
      <x v="14"/>
    </i>
    <i r="1">
      <x v="37"/>
    </i>
    <i r="1">
      <x v="65"/>
    </i>
    <i r="1">
      <x v="70"/>
    </i>
    <i>
      <x v="23"/>
      <x v="48"/>
    </i>
    <i>
      <x v="24"/>
      <x v="48"/>
    </i>
    <i>
      <x v="25"/>
      <x v="17"/>
    </i>
    <i r="1">
      <x v="18"/>
    </i>
    <i r="1">
      <x v="53"/>
    </i>
    <i>
      <x v="26"/>
      <x v="41"/>
    </i>
    <i r="1">
      <x v="49"/>
    </i>
    <i r="1">
      <x v="63"/>
    </i>
    <i>
      <x v="27"/>
      <x v="20"/>
    </i>
    <i r="1">
      <x v="29"/>
    </i>
    <i r="1">
      <x v="30"/>
    </i>
    <i r="1">
      <x v="52"/>
    </i>
    <i>
      <x v="33"/>
      <x v="22"/>
    </i>
    <i r="1">
      <x v="31"/>
    </i>
    <i r="1">
      <x v="32"/>
    </i>
  </rowItems>
  <colItems count="1">
    <i/>
  </colItems>
  <pageFields count="1">
    <pageField fld="3" item="0" hier="-1"/>
  </pageFields>
  <formats count="1">
    <format dxfId="143">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5A800867-1ED0-4F61-991E-78216C2B5FD5}" name="OutputsDropdown" cacheId="2" applyNumberFormats="0" applyBorderFormats="0" applyFontFormats="0" applyPatternFormats="0" applyAlignmentFormats="0" applyWidthHeightFormats="1" dataCaption="Values" updatedVersion="8" minRefreshableVersion="3" showDrill="0" rowGrandTotals="0" colGrandTotals="0" itemPrintTitles="1" createdVersion="6" indent="0" compact="0" compactData="0" multipleFieldFilters="0" rowHeaderCaption="Outputs">
  <location ref="P3:T12" firstHeaderRow="1" firstDataRow="1" firstDataCol="5" rowPageCount="1" colPageCount="1"/>
  <pivotFields count="8">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pivotField>
    <pivotField axis="axisRow" compact="0" outline="0" showAll="0" defaultSubtotal="0">
      <items count="27">
        <item m="1" x="25"/>
        <item x="15"/>
        <item x="10"/>
        <item m="1" x="24"/>
        <item x="3"/>
        <item x="4"/>
        <item x="16"/>
        <item m="1" x="20"/>
        <item x="14"/>
        <item x="5"/>
        <item x="6"/>
        <item m="1" x="22"/>
        <item m="1" x="26"/>
        <item x="2"/>
        <item m="1" x="21"/>
        <item x="18"/>
        <item x="17"/>
        <item x="12"/>
        <item x="13"/>
        <item x="11"/>
        <item x="0"/>
        <item x="8"/>
        <item m="1" x="23"/>
        <item x="9"/>
        <item x="7"/>
        <item m="1" x="19"/>
        <item x="1"/>
      </items>
    </pivotField>
    <pivotField axis="axisRow" compact="0" outline="0" showAll="0" defaultSubtotal="0">
      <items count="23">
        <item x="8"/>
        <item m="1" x="16"/>
        <item m="1" x="21"/>
        <item x="2"/>
        <item m="1" x="20"/>
        <item m="1" x="19"/>
        <item m="1" x="18"/>
        <item m="1" x="17"/>
        <item x="10"/>
        <item x="3"/>
        <item x="12"/>
        <item x="14"/>
        <item x="5"/>
        <item x="9"/>
        <item x="11"/>
        <item x="13"/>
        <item x="0"/>
        <item x="4"/>
        <item x="7"/>
        <item m="1" x="22"/>
        <item x="6"/>
        <item m="1" x="15"/>
        <item x="1"/>
      </items>
    </pivotField>
    <pivotField compact="0" outline="0" showAll="0" defaultSubtotal="0"/>
    <pivotField axis="axisRow" compact="0" outline="0" showAll="0" defaultSubtotal="0">
      <items count="12">
        <item m="1" x="9"/>
        <item m="1" x="6"/>
        <item m="1" x="11"/>
        <item x="0"/>
        <item m="1" x="8"/>
        <item x="1"/>
        <item x="2"/>
        <item m="1" x="7"/>
        <item x="4"/>
        <item m="1" x="10"/>
        <item m="1" x="5"/>
        <item x="3"/>
      </items>
    </pivotField>
    <pivotField compact="0" outline="0" showAll="0" defaultSubtotal="0"/>
    <pivotField axis="axisRow" compact="0" outline="0" showAll="0" defaultSubtotal="0">
      <items count="35">
        <item x="9"/>
        <item m="1" x="29"/>
        <item m="1" x="34"/>
        <item x="12"/>
        <item m="1" x="20"/>
        <item x="0"/>
        <item x="4"/>
        <item m="1" x="24"/>
        <item m="1" x="32"/>
        <item m="1" x="27"/>
        <item x="13"/>
        <item x="2"/>
        <item x="8"/>
        <item m="1" x="30"/>
        <item m="1" x="28"/>
        <item m="1" x="26"/>
        <item m="1" x="33"/>
        <item m="1" x="21"/>
        <item m="1" x="25"/>
        <item m="1" x="22"/>
        <item m="1" x="23"/>
        <item x="16"/>
        <item x="17"/>
        <item x="11"/>
        <item x="14"/>
        <item x="15"/>
        <item x="18"/>
        <item x="6"/>
        <item m="1" x="31"/>
        <item x="3"/>
        <item x="7"/>
        <item x="19"/>
        <item x="1"/>
        <item x="5"/>
        <item x="10"/>
      </items>
    </pivotField>
    <pivotField axis="axisPage" compact="0" outline="0" showAll="0" defaultSubtotal="0">
      <items count="3">
        <item x="0"/>
        <item x="1"/>
        <item m="1" x="2"/>
      </items>
    </pivotField>
  </pivotFields>
  <rowFields count="5">
    <field x="0"/>
    <field x="1"/>
    <field x="2"/>
    <field x="4"/>
    <field x="6"/>
  </rowFields>
  <rowItems count="9">
    <i>
      <x/>
      <x v="17"/>
      <x v="12"/>
      <x v="3"/>
      <x v="23"/>
    </i>
    <i>
      <x v="20"/>
      <x v="18"/>
      <x v="13"/>
      <x v="3"/>
      <x v="3"/>
    </i>
    <i>
      <x v="28"/>
      <x v="8"/>
      <x v="8"/>
      <x v="11"/>
      <x v="10"/>
    </i>
    <i>
      <x v="29"/>
      <x v="1"/>
      <x v="12"/>
      <x v="11"/>
      <x v="24"/>
    </i>
    <i>
      <x v="30"/>
      <x v="6"/>
      <x v="14"/>
      <x v="3"/>
      <x v="25"/>
    </i>
    <i>
      <x v="31"/>
      <x v="1"/>
      <x v="12"/>
      <x v="3"/>
      <x v="21"/>
    </i>
    <i>
      <x v="32"/>
      <x v="16"/>
      <x v="10"/>
      <x v="3"/>
      <x v="22"/>
    </i>
    <i>
      <x v="34"/>
      <x v="19"/>
      <x v="15"/>
      <x v="3"/>
      <x v="26"/>
    </i>
    <i>
      <x v="35"/>
      <x v="15"/>
      <x v="11"/>
      <x v="8"/>
      <x v="31"/>
    </i>
  </rowItems>
  <colItems count="1">
    <i/>
  </colItems>
  <pageFields count="1">
    <pageField fld="7" item="1" hier="-1"/>
  </pageFields>
  <formats count="32">
    <format dxfId="175">
      <pivotArea dataOnly="0" labelOnly="1" fieldPosition="0">
        <references count="1">
          <reference field="0" count="0"/>
        </references>
      </pivotArea>
    </format>
    <format dxfId="174">
      <pivotArea dataOnly="0" labelOnly="1" outline="0" fieldPosition="0">
        <references count="1">
          <reference field="0" count="9">
            <x v="3"/>
            <x v="4"/>
            <x v="10"/>
            <x v="12"/>
            <x v="36"/>
            <x v="38"/>
            <x v="39"/>
            <x v="40"/>
            <x v="42"/>
          </reference>
        </references>
      </pivotArea>
    </format>
    <format dxfId="173">
      <pivotArea dataOnly="0" labelOnly="1" outline="0" fieldPosition="0">
        <references count="2">
          <reference field="0" count="1" selected="0">
            <x v="3"/>
          </reference>
          <reference field="1" count="1">
            <x v="1"/>
          </reference>
        </references>
      </pivotArea>
    </format>
    <format dxfId="172">
      <pivotArea dataOnly="0" labelOnly="1" outline="0" fieldPosition="0">
        <references count="2">
          <reference field="0" count="1" selected="0">
            <x v="4"/>
          </reference>
          <reference field="1" count="1">
            <x v="8"/>
          </reference>
        </references>
      </pivotArea>
    </format>
    <format dxfId="171">
      <pivotArea dataOnly="0" labelOnly="1" outline="0" fieldPosition="0">
        <references count="2">
          <reference field="0" count="1" selected="0">
            <x v="10"/>
          </reference>
          <reference field="1" count="1">
            <x v="7"/>
          </reference>
        </references>
      </pivotArea>
    </format>
    <format dxfId="170">
      <pivotArea dataOnly="0" labelOnly="1" outline="0" fieldPosition="0">
        <references count="2">
          <reference field="0" count="1" selected="0">
            <x v="12"/>
          </reference>
          <reference field="1" count="1">
            <x v="14"/>
          </reference>
        </references>
      </pivotArea>
    </format>
    <format dxfId="169">
      <pivotArea dataOnly="0" labelOnly="1" outline="0" fieldPosition="0">
        <references count="2">
          <reference field="0" count="1" selected="0">
            <x v="36"/>
          </reference>
          <reference field="1" count="1">
            <x v="1"/>
          </reference>
        </references>
      </pivotArea>
    </format>
    <format dxfId="168">
      <pivotArea dataOnly="0" labelOnly="1" outline="0" fieldPosition="0">
        <references count="2">
          <reference field="0" count="1" selected="0">
            <x v="39"/>
          </reference>
          <reference field="1" count="1">
            <x v="7"/>
          </reference>
        </references>
      </pivotArea>
    </format>
    <format dxfId="167">
      <pivotArea dataOnly="0" labelOnly="1" outline="0" fieldPosition="0">
        <references count="2">
          <reference field="0" count="1" selected="0">
            <x v="40"/>
          </reference>
          <reference field="1" count="1">
            <x v="6"/>
          </reference>
        </references>
      </pivotArea>
    </format>
    <format dxfId="166">
      <pivotArea dataOnly="0" labelOnly="1" outline="0" fieldPosition="0">
        <references count="2">
          <reference field="0" count="1" selected="0">
            <x v="42"/>
          </reference>
          <reference field="1" count="1">
            <x v="15"/>
          </reference>
        </references>
      </pivotArea>
    </format>
    <format dxfId="165">
      <pivotArea dataOnly="0" labelOnly="1" outline="0" fieldPosition="0">
        <references count="3">
          <reference field="0" count="1" selected="0">
            <x v="3"/>
          </reference>
          <reference field="1" count="1" selected="0">
            <x v="1"/>
          </reference>
          <reference field="2" count="1">
            <x v="12"/>
          </reference>
        </references>
      </pivotArea>
    </format>
    <format dxfId="164">
      <pivotArea dataOnly="0" labelOnly="1" outline="0" fieldPosition="0">
        <references count="3">
          <reference field="0" count="1" selected="0">
            <x v="4"/>
          </reference>
          <reference field="1" count="1" selected="0">
            <x v="8"/>
          </reference>
          <reference field="2" count="1">
            <x v="8"/>
          </reference>
        </references>
      </pivotArea>
    </format>
    <format dxfId="163">
      <pivotArea dataOnly="0" labelOnly="1" outline="0" fieldPosition="0">
        <references count="3">
          <reference field="0" count="1" selected="0">
            <x v="10"/>
          </reference>
          <reference field="1" count="1" selected="0">
            <x v="7"/>
          </reference>
          <reference field="2" count="1">
            <x v="4"/>
          </reference>
        </references>
      </pivotArea>
    </format>
    <format dxfId="162">
      <pivotArea dataOnly="0" labelOnly="1" outline="0" fieldPosition="0">
        <references count="3">
          <reference field="0" count="1" selected="0">
            <x v="12"/>
          </reference>
          <reference field="1" count="1" selected="0">
            <x v="14"/>
          </reference>
          <reference field="2" count="1">
            <x v="10"/>
          </reference>
        </references>
      </pivotArea>
    </format>
    <format dxfId="161">
      <pivotArea dataOnly="0" labelOnly="1" outline="0" fieldPosition="0">
        <references count="3">
          <reference field="0" count="1" selected="0">
            <x v="36"/>
          </reference>
          <reference field="1" count="1" selected="0">
            <x v="1"/>
          </reference>
          <reference field="2" count="1">
            <x v="3"/>
          </reference>
        </references>
      </pivotArea>
    </format>
    <format dxfId="160">
      <pivotArea dataOnly="0" labelOnly="1" outline="0" fieldPosition="0">
        <references count="3">
          <reference field="0" count="1" selected="0">
            <x v="38"/>
          </reference>
          <reference field="1" count="1" selected="0">
            <x v="1"/>
          </reference>
          <reference field="2" count="1">
            <x v="12"/>
          </reference>
        </references>
      </pivotArea>
    </format>
    <format dxfId="159">
      <pivotArea dataOnly="0" labelOnly="1" outline="0" fieldPosition="0">
        <references count="3">
          <reference field="0" count="1" selected="0">
            <x v="39"/>
          </reference>
          <reference field="1" count="1" selected="0">
            <x v="7"/>
          </reference>
          <reference field="2" count="1">
            <x v="7"/>
          </reference>
        </references>
      </pivotArea>
    </format>
    <format dxfId="158">
      <pivotArea dataOnly="0" labelOnly="1" outline="0" fieldPosition="0">
        <references count="3">
          <reference field="0" count="1" selected="0">
            <x v="40"/>
          </reference>
          <reference field="1" count="1" selected="0">
            <x v="6"/>
          </reference>
          <reference field="2" count="1">
            <x v="4"/>
          </reference>
        </references>
      </pivotArea>
    </format>
    <format dxfId="157">
      <pivotArea dataOnly="0" labelOnly="1" outline="0" fieldPosition="0">
        <references count="3">
          <reference field="0" count="1" selected="0">
            <x v="42"/>
          </reference>
          <reference field="1" count="1" selected="0">
            <x v="15"/>
          </reference>
          <reference field="2" count="1">
            <x v="11"/>
          </reference>
        </references>
      </pivotArea>
    </format>
    <format dxfId="156">
      <pivotArea dataOnly="0" labelOnly="1" outline="0" fieldPosition="0">
        <references count="4">
          <reference field="0" count="1" selected="0">
            <x v="3"/>
          </reference>
          <reference field="1" count="1" selected="0">
            <x v="1"/>
          </reference>
          <reference field="2" count="1" selected="0">
            <x v="12"/>
          </reference>
          <reference field="4" count="1">
            <x v="3"/>
          </reference>
        </references>
      </pivotArea>
    </format>
    <format dxfId="155">
      <pivotArea dataOnly="0" labelOnly="1" outline="0" fieldPosition="0">
        <references count="4">
          <reference field="0" count="1" selected="0">
            <x v="10"/>
          </reference>
          <reference field="1" count="1" selected="0">
            <x v="7"/>
          </reference>
          <reference field="2" count="1" selected="0">
            <x v="4"/>
          </reference>
          <reference field="4" count="1">
            <x v="1"/>
          </reference>
        </references>
      </pivotArea>
    </format>
    <format dxfId="154">
      <pivotArea dataOnly="0" labelOnly="1" outline="0" fieldPosition="0">
        <references count="4">
          <reference field="0" count="1" selected="0">
            <x v="12"/>
          </reference>
          <reference field="1" count="1" selected="0">
            <x v="14"/>
          </reference>
          <reference field="2" count="1" selected="0">
            <x v="10"/>
          </reference>
          <reference field="4" count="1">
            <x v="3"/>
          </reference>
        </references>
      </pivotArea>
    </format>
    <format dxfId="153">
      <pivotArea dataOnly="0" labelOnly="1" outline="0" fieldPosition="0">
        <references count="4">
          <reference field="0" count="1" selected="0">
            <x v="42"/>
          </reference>
          <reference field="1" count="1" selected="0">
            <x v="15"/>
          </reference>
          <reference field="2" count="1" selected="0">
            <x v="11"/>
          </reference>
          <reference field="4" count="1">
            <x v="8"/>
          </reference>
        </references>
      </pivotArea>
    </format>
    <format dxfId="152">
      <pivotArea dataOnly="0" labelOnly="1" outline="0" fieldPosition="0">
        <references count="5">
          <reference field="0" count="1" selected="0">
            <x v="3"/>
          </reference>
          <reference field="1" count="1" selected="0">
            <x v="1"/>
          </reference>
          <reference field="2" count="1" selected="0">
            <x v="12"/>
          </reference>
          <reference field="4" count="1" selected="0">
            <x v="3"/>
          </reference>
          <reference field="6" count="1">
            <x v="17"/>
          </reference>
        </references>
      </pivotArea>
    </format>
    <format dxfId="151">
      <pivotArea dataOnly="0" labelOnly="1" outline="0" fieldPosition="0">
        <references count="5">
          <reference field="0" count="1" selected="0">
            <x v="4"/>
          </reference>
          <reference field="1" count="1" selected="0">
            <x v="8"/>
          </reference>
          <reference field="2" count="1" selected="0">
            <x v="8"/>
          </reference>
          <reference field="4" count="1" selected="0">
            <x v="3"/>
          </reference>
          <reference field="6" count="1">
            <x v="10"/>
          </reference>
        </references>
      </pivotArea>
    </format>
    <format dxfId="150">
      <pivotArea dataOnly="0" labelOnly="1" outline="0" fieldPosition="0">
        <references count="5">
          <reference field="0" count="1" selected="0">
            <x v="10"/>
          </reference>
          <reference field="1" count="1" selected="0">
            <x v="7"/>
          </reference>
          <reference field="2" count="1" selected="0">
            <x v="4"/>
          </reference>
          <reference field="4" count="1" selected="0">
            <x v="1"/>
          </reference>
          <reference field="6" count="1">
            <x v="3"/>
          </reference>
        </references>
      </pivotArea>
    </format>
    <format dxfId="149">
      <pivotArea dataOnly="0" labelOnly="1" outline="0" fieldPosition="0">
        <references count="5">
          <reference field="0" count="1" selected="0">
            <x v="12"/>
          </reference>
          <reference field="1" count="1" selected="0">
            <x v="14"/>
          </reference>
          <reference field="2" count="1" selected="0">
            <x v="10"/>
          </reference>
          <reference field="4" count="1" selected="0">
            <x v="3"/>
          </reference>
          <reference field="6" count="1">
            <x v="15"/>
          </reference>
        </references>
      </pivotArea>
    </format>
    <format dxfId="148">
      <pivotArea dataOnly="0" labelOnly="1" outline="0" fieldPosition="0">
        <references count="5">
          <reference field="0" count="1" selected="0">
            <x v="36"/>
          </reference>
          <reference field="1" count="1" selected="0">
            <x v="1"/>
          </reference>
          <reference field="2" count="1" selected="0">
            <x v="3"/>
          </reference>
          <reference field="4" count="1" selected="0">
            <x v="3"/>
          </reference>
          <reference field="6" count="1">
            <x v="1"/>
          </reference>
        </references>
      </pivotArea>
    </format>
    <format dxfId="147">
      <pivotArea dataOnly="0" labelOnly="1" outline="0" fieldPosition="0">
        <references count="5">
          <reference field="0" count="1" selected="0">
            <x v="38"/>
          </reference>
          <reference field="1" count="1" selected="0">
            <x v="1"/>
          </reference>
          <reference field="2" count="1" selected="0">
            <x v="12"/>
          </reference>
          <reference field="4" count="1" selected="0">
            <x v="3"/>
          </reference>
          <reference field="6" count="1">
            <x v="10"/>
          </reference>
        </references>
      </pivotArea>
    </format>
    <format dxfId="146">
      <pivotArea dataOnly="0" labelOnly="1" outline="0" fieldPosition="0">
        <references count="5">
          <reference field="0" count="1" selected="0">
            <x v="39"/>
          </reference>
          <reference field="1" count="1" selected="0">
            <x v="7"/>
          </reference>
          <reference field="2" count="1" selected="0">
            <x v="7"/>
          </reference>
          <reference field="4" count="1" selected="0">
            <x v="3"/>
          </reference>
          <reference field="6" count="1">
            <x v="0"/>
          </reference>
        </references>
      </pivotArea>
    </format>
    <format dxfId="145">
      <pivotArea dataOnly="0" labelOnly="1" outline="0" fieldPosition="0">
        <references count="5">
          <reference field="0" count="1" selected="0">
            <x v="40"/>
          </reference>
          <reference field="1" count="1" selected="0">
            <x v="6"/>
          </reference>
          <reference field="2" count="1" selected="0">
            <x v="4"/>
          </reference>
          <reference field="4" count="1" selected="0">
            <x v="3"/>
          </reference>
          <reference field="6" count="1">
            <x v="2"/>
          </reference>
        </references>
      </pivotArea>
    </format>
    <format dxfId="144">
      <pivotArea dataOnly="0" labelOnly="1" outline="0" fieldPosition="0">
        <references count="5">
          <reference field="0" count="1" selected="0">
            <x v="42"/>
          </reference>
          <reference field="1" count="1" selected="0">
            <x v="15"/>
          </reference>
          <reference field="2" count="1" selected="0">
            <x v="11"/>
          </reference>
          <reference field="4" count="1" selected="0">
            <x v="8"/>
          </reference>
          <reference field="6" count="1">
            <x v="14"/>
          </reference>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CB2C6E42-63A5-4F8D-A9AF-F02F23F54751}" name="OutcomesDropdown" cacheId="2" applyNumberFormats="0" applyBorderFormats="0" applyFontFormats="0" applyPatternFormats="0" applyAlignmentFormats="0" applyWidthHeightFormats="1" dataCaption="Values" updatedVersion="8" minRefreshableVersion="3" showDrill="0" rowGrandTotals="0" colGrandTotals="0" itemPrintTitles="1" createdVersion="6" indent="0" compact="0" compactData="0" multipleFieldFilters="0" rowHeaderCaption="Outcomes">
  <location ref="J3:N15" firstHeaderRow="1" firstDataRow="1" firstDataCol="5" rowPageCount="1" colPageCount="1"/>
  <pivotFields count="8">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pivotField>
    <pivotField axis="axisRow" compact="0" outline="0" showAll="0" defaultSubtotal="0">
      <items count="27">
        <item m="1" x="25"/>
        <item x="15"/>
        <item x="10"/>
        <item m="1" x="24"/>
        <item x="3"/>
        <item x="4"/>
        <item x="16"/>
        <item m="1" x="20"/>
        <item x="14"/>
        <item x="5"/>
        <item x="6"/>
        <item m="1" x="22"/>
        <item m="1" x="26"/>
        <item x="2"/>
        <item m="1" x="21"/>
        <item x="18"/>
        <item x="17"/>
        <item x="12"/>
        <item x="13"/>
        <item x="11"/>
        <item x="0"/>
        <item x="8"/>
        <item m="1" x="23"/>
        <item x="9"/>
        <item x="7"/>
        <item m="1" x="19"/>
        <item x="1"/>
      </items>
    </pivotField>
    <pivotField axis="axisRow" compact="0" outline="0" showAll="0" defaultSubtotal="0">
      <items count="23">
        <item x="8"/>
        <item m="1" x="16"/>
        <item m="1" x="21"/>
        <item x="2"/>
        <item m="1" x="20"/>
        <item m="1" x="19"/>
        <item m="1" x="18"/>
        <item m="1" x="17"/>
        <item x="10"/>
        <item x="3"/>
        <item x="12"/>
        <item x="14"/>
        <item x="5"/>
        <item x="9"/>
        <item x="11"/>
        <item x="13"/>
        <item x="0"/>
        <item x="4"/>
        <item x="7"/>
        <item m="1" x="22"/>
        <item x="6"/>
        <item m="1" x="15"/>
        <item x="1"/>
      </items>
    </pivotField>
    <pivotField compact="0" outline="0" showAll="0" defaultSubtotal="0"/>
    <pivotField axis="axisRow" compact="0" outline="0" showAll="0" defaultSubtotal="0">
      <items count="12">
        <item m="1" x="9"/>
        <item m="1" x="6"/>
        <item m="1" x="11"/>
        <item x="0"/>
        <item m="1" x="8"/>
        <item x="1"/>
        <item x="2"/>
        <item m="1" x="7"/>
        <item x="4"/>
        <item m="1" x="10"/>
        <item m="1" x="5"/>
        <item x="3"/>
      </items>
    </pivotField>
    <pivotField compact="0" outline="0" showAll="0" defaultSubtotal="0"/>
    <pivotField axis="axisRow" compact="0" outline="0" showAll="0" defaultSubtotal="0">
      <items count="35">
        <item x="9"/>
        <item m="1" x="29"/>
        <item m="1" x="34"/>
        <item x="12"/>
        <item m="1" x="20"/>
        <item x="0"/>
        <item x="4"/>
        <item m="1" x="24"/>
        <item m="1" x="32"/>
        <item m="1" x="27"/>
        <item x="13"/>
        <item x="2"/>
        <item x="8"/>
        <item m="1" x="30"/>
        <item m="1" x="28"/>
        <item m="1" x="26"/>
        <item m="1" x="33"/>
        <item m="1" x="21"/>
        <item m="1" x="25"/>
        <item m="1" x="22"/>
        <item m="1" x="23"/>
        <item x="16"/>
        <item x="17"/>
        <item x="11"/>
        <item x="14"/>
        <item x="15"/>
        <item x="18"/>
        <item x="6"/>
        <item m="1" x="31"/>
        <item x="3"/>
        <item x="7"/>
        <item x="19"/>
        <item x="1"/>
        <item x="5"/>
        <item x="10"/>
      </items>
    </pivotField>
    <pivotField axis="axisPage" compact="0" outline="0" showAll="0" defaultSubtotal="0">
      <items count="3">
        <item x="0"/>
        <item x="1"/>
        <item m="1" x="2"/>
      </items>
    </pivotField>
  </pivotFields>
  <rowFields count="5">
    <field x="0"/>
    <field x="1"/>
    <field x="2"/>
    <field x="4"/>
    <field x="6"/>
  </rowFields>
  <rowItems count="12">
    <i>
      <x v="1"/>
      <x v="20"/>
      <x v="16"/>
      <x v="3"/>
      <x v="5"/>
    </i>
    <i>
      <x v="17"/>
      <x v="26"/>
      <x v="22"/>
      <x v="5"/>
      <x v="32"/>
    </i>
    <i>
      <x v="18"/>
      <x v="13"/>
      <x v="3"/>
      <x v="3"/>
      <x v="11"/>
    </i>
    <i>
      <x v="19"/>
      <x v="4"/>
      <x v="9"/>
      <x v="6"/>
      <x v="29"/>
    </i>
    <i>
      <x v="21"/>
      <x v="5"/>
      <x v="17"/>
      <x v="3"/>
      <x v="6"/>
    </i>
    <i>
      <x v="22"/>
      <x v="9"/>
      <x v="12"/>
      <x v="5"/>
      <x v="33"/>
    </i>
    <i>
      <x v="23"/>
      <x v="10"/>
      <x v="3"/>
      <x v="3"/>
      <x v="27"/>
    </i>
    <i>
      <x v="24"/>
      <x v="19"/>
      <x v="3"/>
      <x v="3"/>
      <x v="34"/>
    </i>
    <i>
      <x v="25"/>
      <x v="24"/>
      <x v="20"/>
      <x v="3"/>
      <x v="30"/>
    </i>
    <i>
      <x v="26"/>
      <x v="21"/>
      <x v="18"/>
      <x v="3"/>
      <x v="12"/>
    </i>
    <i>
      <x v="27"/>
      <x v="23"/>
      <x v="17"/>
      <x v="3"/>
      <x v="6"/>
    </i>
    <i>
      <x v="33"/>
      <x v="2"/>
      <x/>
      <x v="3"/>
      <x/>
    </i>
  </rowItems>
  <colItems count="1">
    <i/>
  </colItems>
  <pageFields count="1">
    <pageField fld="7" item="0" hier="-1"/>
  </pageFields>
  <formats count="57">
    <format dxfId="232">
      <pivotArea dataOnly="0" labelOnly="1" fieldPosition="0">
        <references count="1">
          <reference field="0" count="13">
            <x v="2"/>
            <x v="5"/>
            <x v="6"/>
            <x v="7"/>
            <x v="8"/>
            <x v="9"/>
            <x v="11"/>
            <x v="13"/>
            <x v="14"/>
            <x v="15"/>
            <x v="16"/>
            <x v="37"/>
            <x v="41"/>
          </reference>
        </references>
      </pivotArea>
    </format>
    <format dxfId="231">
      <pivotArea dataOnly="0" labelOnly="1" grandRow="1" outline="0" fieldPosition="0"/>
    </format>
    <format dxfId="230">
      <pivotArea dataOnly="0" labelOnly="1" outline="0" fieldPosition="0">
        <references count="1">
          <reference field="0" count="13">
            <x v="2"/>
            <x v="5"/>
            <x v="6"/>
            <x v="7"/>
            <x v="8"/>
            <x v="9"/>
            <x v="11"/>
            <x v="13"/>
            <x v="14"/>
            <x v="15"/>
            <x v="16"/>
            <x v="37"/>
            <x v="41"/>
          </reference>
        </references>
      </pivotArea>
    </format>
    <format dxfId="229">
      <pivotArea dataOnly="0" labelOnly="1" outline="0" fieldPosition="0">
        <references count="2">
          <reference field="0" count="1" selected="0">
            <x v="2"/>
          </reference>
          <reference field="1" count="1">
            <x v="13"/>
          </reference>
        </references>
      </pivotArea>
    </format>
    <format dxfId="228">
      <pivotArea dataOnly="0" labelOnly="1" outline="0" fieldPosition="0">
        <references count="2">
          <reference field="0" count="1" selected="0">
            <x v="5"/>
          </reference>
          <reference field="1" count="1">
            <x v="0"/>
          </reference>
        </references>
      </pivotArea>
    </format>
    <format dxfId="227">
      <pivotArea dataOnly="0" labelOnly="1" outline="0" fieldPosition="0">
        <references count="2">
          <reference field="0" count="1" selected="0">
            <x v="6"/>
          </reference>
          <reference field="1" count="1">
            <x v="4"/>
          </reference>
        </references>
      </pivotArea>
    </format>
    <format dxfId="226">
      <pivotArea dataOnly="0" labelOnly="1" outline="0" fieldPosition="0">
        <references count="2">
          <reference field="0" count="1" selected="0">
            <x v="7"/>
          </reference>
          <reference field="1" count="1">
            <x v="3"/>
          </reference>
        </references>
      </pivotArea>
    </format>
    <format dxfId="225">
      <pivotArea dataOnly="0" labelOnly="1" outline="0" fieldPosition="0">
        <references count="2">
          <reference field="0" count="1" selected="0">
            <x v="8"/>
          </reference>
          <reference field="1" count="1">
            <x v="5"/>
          </reference>
        </references>
      </pivotArea>
    </format>
    <format dxfId="224">
      <pivotArea dataOnly="0" labelOnly="1" outline="0" fieldPosition="0">
        <references count="2">
          <reference field="0" count="1" selected="0">
            <x v="11"/>
          </reference>
          <reference field="1" count="1">
            <x v="12"/>
          </reference>
        </references>
      </pivotArea>
    </format>
    <format dxfId="223">
      <pivotArea dataOnly="0" labelOnly="1" outline="0" fieldPosition="0">
        <references count="2">
          <reference field="0" count="1" selected="0">
            <x v="13"/>
          </reference>
          <reference field="1" count="1">
            <x v="10"/>
          </reference>
        </references>
      </pivotArea>
    </format>
    <format dxfId="222">
      <pivotArea dataOnly="0" labelOnly="1" outline="0" fieldPosition="0">
        <references count="2">
          <reference field="0" count="1" selected="0">
            <x v="14"/>
          </reference>
          <reference field="1" count="1">
            <x v="9"/>
          </reference>
        </references>
      </pivotArea>
    </format>
    <format dxfId="221">
      <pivotArea dataOnly="0" labelOnly="1" outline="0" fieldPosition="0">
        <references count="2">
          <reference field="0" count="1" selected="0">
            <x v="37"/>
          </reference>
          <reference field="1" count="1">
            <x v="11"/>
          </reference>
        </references>
      </pivotArea>
    </format>
    <format dxfId="220">
      <pivotArea dataOnly="0" labelOnly="1" outline="0" fieldPosition="0">
        <references count="2">
          <reference field="0" count="1" selected="0">
            <x v="41"/>
          </reference>
          <reference field="1" count="1">
            <x v="2"/>
          </reference>
        </references>
      </pivotArea>
    </format>
    <format dxfId="219">
      <pivotArea dataOnly="0" labelOnly="1" outline="0" fieldPosition="0">
        <references count="3">
          <reference field="0" count="1" selected="0">
            <x v="2"/>
          </reference>
          <reference field="1" count="1" selected="0">
            <x v="13"/>
          </reference>
          <reference field="2" count="1">
            <x v="3"/>
          </reference>
        </references>
      </pivotArea>
    </format>
    <format dxfId="218">
      <pivotArea dataOnly="0" labelOnly="1" outline="0" fieldPosition="0">
        <references count="3">
          <reference field="0" count="1" selected="0">
            <x v="5"/>
          </reference>
          <reference field="1" count="1" selected="0">
            <x v="0"/>
          </reference>
          <reference field="2" count="1">
            <x v="12"/>
          </reference>
        </references>
      </pivotArea>
    </format>
    <format dxfId="217">
      <pivotArea dataOnly="0" labelOnly="1" outline="0" fieldPosition="0">
        <references count="3">
          <reference field="0" count="1" selected="0">
            <x v="6"/>
          </reference>
          <reference field="1" count="1" selected="0">
            <x v="4"/>
          </reference>
          <reference field="2" count="1">
            <x v="9"/>
          </reference>
        </references>
      </pivotArea>
    </format>
    <format dxfId="216">
      <pivotArea dataOnly="0" labelOnly="1" outline="0" fieldPosition="0">
        <references count="3">
          <reference field="0" count="1" selected="0">
            <x v="7"/>
          </reference>
          <reference field="1" count="1" selected="0">
            <x v="3"/>
          </reference>
          <reference field="2" count="1">
            <x v="1"/>
          </reference>
        </references>
      </pivotArea>
    </format>
    <format dxfId="215">
      <pivotArea dataOnly="0" labelOnly="1" outline="0" fieldPosition="0">
        <references count="3">
          <reference field="0" count="1" selected="0">
            <x v="8"/>
          </reference>
          <reference field="1" count="1" selected="0">
            <x v="5"/>
          </reference>
          <reference field="2" count="1">
            <x v="2"/>
          </reference>
        </references>
      </pivotArea>
    </format>
    <format dxfId="214">
      <pivotArea dataOnly="0" labelOnly="1" outline="0" fieldPosition="0">
        <references count="3">
          <reference field="0" count="1" selected="0">
            <x v="11"/>
          </reference>
          <reference field="1" count="1" selected="0">
            <x v="12"/>
          </reference>
          <reference field="2" count="1">
            <x v="3"/>
          </reference>
        </references>
      </pivotArea>
    </format>
    <format dxfId="213">
      <pivotArea dataOnly="0" labelOnly="1" outline="0" fieldPosition="0">
        <references count="3">
          <reference field="0" count="1" selected="0">
            <x v="13"/>
          </reference>
          <reference field="1" count="1" selected="0">
            <x v="10"/>
          </reference>
          <reference field="2" count="1">
            <x v="12"/>
          </reference>
        </references>
      </pivotArea>
    </format>
    <format dxfId="212">
      <pivotArea dataOnly="0" labelOnly="1" outline="0" fieldPosition="0">
        <references count="3">
          <reference field="0" count="1" selected="0">
            <x v="16"/>
          </reference>
          <reference field="1" count="1" selected="0">
            <x v="9"/>
          </reference>
          <reference field="2" count="1">
            <x v="5"/>
          </reference>
        </references>
      </pivotArea>
    </format>
    <format dxfId="211">
      <pivotArea dataOnly="0" labelOnly="1" outline="0" fieldPosition="0">
        <references count="3">
          <reference field="0" count="1" selected="0">
            <x v="37"/>
          </reference>
          <reference field="1" count="1" selected="0">
            <x v="11"/>
          </reference>
          <reference field="2" count="1">
            <x v="6"/>
          </reference>
        </references>
      </pivotArea>
    </format>
    <format dxfId="210">
      <pivotArea dataOnly="0" labelOnly="1" outline="0" fieldPosition="0">
        <references count="3">
          <reference field="0" count="1" selected="0">
            <x v="41"/>
          </reference>
          <reference field="1" count="1" selected="0">
            <x v="2"/>
          </reference>
          <reference field="2" count="1">
            <x v="0"/>
          </reference>
        </references>
      </pivotArea>
    </format>
    <format dxfId="209">
      <pivotArea dataOnly="0" labelOnly="1" outline="0" fieldPosition="0">
        <references count="4">
          <reference field="0" count="1" selected="0">
            <x v="2"/>
          </reference>
          <reference field="1" count="1" selected="0">
            <x v="13"/>
          </reference>
          <reference field="2" count="1" selected="0">
            <x v="3"/>
          </reference>
          <reference field="4" count="1">
            <x v="3"/>
          </reference>
        </references>
      </pivotArea>
    </format>
    <format dxfId="208">
      <pivotArea dataOnly="0" labelOnly="1" outline="0" fieldPosition="0">
        <references count="4">
          <reference field="0" count="1" selected="0">
            <x v="6"/>
          </reference>
          <reference field="1" count="1" selected="0">
            <x v="4"/>
          </reference>
          <reference field="2" count="1" selected="0">
            <x v="9"/>
          </reference>
          <reference field="4" count="1">
            <x v="6"/>
          </reference>
        </references>
      </pivotArea>
    </format>
    <format dxfId="207">
      <pivotArea dataOnly="0" labelOnly="1" outline="0" fieldPosition="0">
        <references count="4">
          <reference field="0" count="1" selected="0">
            <x v="7"/>
          </reference>
          <reference field="1" count="1" selected="0">
            <x v="3"/>
          </reference>
          <reference field="2" count="1" selected="0">
            <x v="1"/>
          </reference>
          <reference field="4" count="1">
            <x v="0"/>
          </reference>
        </references>
      </pivotArea>
    </format>
    <format dxfId="206">
      <pivotArea dataOnly="0" labelOnly="1" outline="0" fieldPosition="0">
        <references count="4">
          <reference field="0" count="1" selected="0">
            <x v="8"/>
          </reference>
          <reference field="1" count="1" selected="0">
            <x v="5"/>
          </reference>
          <reference field="2" count="1" selected="0">
            <x v="2"/>
          </reference>
          <reference field="4" count="1">
            <x v="7"/>
          </reference>
        </references>
      </pivotArea>
    </format>
    <format dxfId="205">
      <pivotArea dataOnly="0" labelOnly="1" outline="0" fieldPosition="0">
        <references count="4">
          <reference field="0" count="1" selected="0">
            <x v="9"/>
          </reference>
          <reference field="1" count="1" selected="0">
            <x v="5"/>
          </reference>
          <reference field="2" count="1" selected="0">
            <x v="2"/>
          </reference>
          <reference field="4" count="1">
            <x v="10"/>
          </reference>
        </references>
      </pivotArea>
    </format>
    <format dxfId="204">
      <pivotArea dataOnly="0" labelOnly="1" outline="0" fieldPosition="0">
        <references count="4">
          <reference field="0" count="1" selected="0">
            <x v="11"/>
          </reference>
          <reference field="1" count="1" selected="0">
            <x v="12"/>
          </reference>
          <reference field="2" count="1" selected="0">
            <x v="3"/>
          </reference>
          <reference field="4" count="1">
            <x v="3"/>
          </reference>
        </references>
      </pivotArea>
    </format>
    <format dxfId="203">
      <pivotArea dataOnly="0" labelOnly="1" outline="0" fieldPosition="0">
        <references count="4">
          <reference field="0" count="1" selected="0">
            <x v="13"/>
          </reference>
          <reference field="1" count="1" selected="0">
            <x v="10"/>
          </reference>
          <reference field="2" count="1" selected="0">
            <x v="12"/>
          </reference>
          <reference field="4" count="1">
            <x v="4"/>
          </reference>
        </references>
      </pivotArea>
    </format>
    <format dxfId="202">
      <pivotArea dataOnly="0" labelOnly="1" outline="0" fieldPosition="0">
        <references count="4">
          <reference field="0" count="1" selected="0">
            <x v="14"/>
          </reference>
          <reference field="1" count="1" selected="0">
            <x v="9"/>
          </reference>
          <reference field="2" count="1" selected="0">
            <x v="12"/>
          </reference>
          <reference field="4" count="1">
            <x v="2"/>
          </reference>
        </references>
      </pivotArea>
    </format>
    <format dxfId="201">
      <pivotArea dataOnly="0" labelOnly="1" outline="0" fieldPosition="0">
        <references count="4">
          <reference field="0" count="1" selected="0">
            <x v="15"/>
          </reference>
          <reference field="1" count="1" selected="0">
            <x v="9"/>
          </reference>
          <reference field="2" count="1" selected="0">
            <x v="12"/>
          </reference>
          <reference field="4" count="1">
            <x v="5"/>
          </reference>
        </references>
      </pivotArea>
    </format>
    <format dxfId="200">
      <pivotArea dataOnly="0" labelOnly="1" outline="0" fieldPosition="0">
        <references count="4">
          <reference field="0" count="1" selected="0">
            <x v="37"/>
          </reference>
          <reference field="1" count="1" selected="0">
            <x v="11"/>
          </reference>
          <reference field="2" count="1" selected="0">
            <x v="6"/>
          </reference>
          <reference field="4" count="1">
            <x v="9"/>
          </reference>
        </references>
      </pivotArea>
    </format>
    <format dxfId="199">
      <pivotArea dataOnly="0" labelOnly="1" outline="0" fieldPosition="0">
        <references count="4">
          <reference field="0" count="1" selected="0">
            <x v="41"/>
          </reference>
          <reference field="1" count="1" selected="0">
            <x v="2"/>
          </reference>
          <reference field="2" count="1" selected="0">
            <x v="0"/>
          </reference>
          <reference field="4" count="1">
            <x v="3"/>
          </reference>
        </references>
      </pivotArea>
    </format>
    <format dxfId="198">
      <pivotArea dataOnly="0" labelOnly="1" outline="0" fieldPosition="0">
        <references count="5">
          <reference field="0" count="1" selected="0">
            <x v="2"/>
          </reference>
          <reference field="1" count="1" selected="0">
            <x v="13"/>
          </reference>
          <reference field="2" count="1" selected="0">
            <x v="3"/>
          </reference>
          <reference field="4" count="1" selected="0">
            <x v="3"/>
          </reference>
          <reference field="6" count="1">
            <x v="11"/>
          </reference>
        </references>
      </pivotArea>
    </format>
    <format dxfId="197">
      <pivotArea dataOnly="0" labelOnly="1" outline="0" fieldPosition="0">
        <references count="5">
          <reference field="0" count="1" selected="0">
            <x v="5"/>
          </reference>
          <reference field="1" count="1" selected="0">
            <x v="0"/>
          </reference>
          <reference field="2" count="1" selected="0">
            <x v="12"/>
          </reference>
          <reference field="4" count="1" selected="0">
            <x v="3"/>
          </reference>
          <reference field="6" count="1">
            <x v="5"/>
          </reference>
        </references>
      </pivotArea>
    </format>
    <format dxfId="196">
      <pivotArea dataOnly="0" labelOnly="1" outline="0" fieldPosition="0">
        <references count="5">
          <reference field="0" count="1" selected="0">
            <x v="6"/>
          </reference>
          <reference field="1" count="1" selected="0">
            <x v="4"/>
          </reference>
          <reference field="2" count="1" selected="0">
            <x v="9"/>
          </reference>
          <reference field="4" count="1" selected="0">
            <x v="6"/>
          </reference>
          <reference field="6" count="1">
            <x v="9"/>
          </reference>
        </references>
      </pivotArea>
    </format>
    <format dxfId="195">
      <pivotArea dataOnly="0" labelOnly="1" outline="0" fieldPosition="0">
        <references count="5">
          <reference field="0" count="1" selected="0">
            <x v="7"/>
          </reference>
          <reference field="1" count="1" selected="0">
            <x v="3"/>
          </reference>
          <reference field="2" count="1" selected="0">
            <x v="1"/>
          </reference>
          <reference field="4" count="1" selected="0">
            <x v="0"/>
          </reference>
          <reference field="6" count="1">
            <x v="4"/>
          </reference>
        </references>
      </pivotArea>
    </format>
    <format dxfId="194">
      <pivotArea dataOnly="0" labelOnly="1" outline="0" fieldPosition="0">
        <references count="5">
          <reference field="0" count="1" selected="0">
            <x v="8"/>
          </reference>
          <reference field="1" count="1" selected="0">
            <x v="5"/>
          </reference>
          <reference field="2" count="1" selected="0">
            <x v="2"/>
          </reference>
          <reference field="4" count="1" selected="0">
            <x v="7"/>
          </reference>
          <reference field="6" count="1">
            <x v="6"/>
          </reference>
        </references>
      </pivotArea>
    </format>
    <format dxfId="193">
      <pivotArea dataOnly="0" labelOnly="1" outline="0" fieldPosition="0">
        <references count="5">
          <reference field="0" count="1" selected="0">
            <x v="9"/>
          </reference>
          <reference field="1" count="1" selected="0">
            <x v="5"/>
          </reference>
          <reference field="2" count="1" selected="0">
            <x v="2"/>
          </reference>
          <reference field="4" count="1" selected="0">
            <x v="10"/>
          </reference>
          <reference field="6" count="1">
            <x v="6"/>
          </reference>
        </references>
      </pivotArea>
    </format>
    <format dxfId="192">
      <pivotArea dataOnly="0" labelOnly="1" outline="0" fieldPosition="0">
        <references count="5">
          <reference field="0" count="1" selected="0">
            <x v="11"/>
          </reference>
          <reference field="1" count="1" selected="0">
            <x v="12"/>
          </reference>
          <reference field="2" count="1" selected="0">
            <x v="3"/>
          </reference>
          <reference field="4" count="1" selected="0">
            <x v="3"/>
          </reference>
          <reference field="6" count="1">
            <x v="7"/>
          </reference>
        </references>
      </pivotArea>
    </format>
    <format dxfId="191">
      <pivotArea dataOnly="0" labelOnly="1" outline="0" fieldPosition="0">
        <references count="5">
          <reference field="0" count="1" selected="0">
            <x v="13"/>
          </reference>
          <reference field="1" count="1" selected="0">
            <x v="10"/>
          </reference>
          <reference field="2" count="1" selected="0">
            <x v="12"/>
          </reference>
          <reference field="4" count="1" selected="0">
            <x v="4"/>
          </reference>
          <reference field="6" count="1">
            <x v="12"/>
          </reference>
        </references>
      </pivotArea>
    </format>
    <format dxfId="190">
      <pivotArea dataOnly="0" labelOnly="1" outline="0" fieldPosition="0">
        <references count="5">
          <reference field="0" count="1" selected="0">
            <x v="14"/>
          </reference>
          <reference field="1" count="1" selected="0">
            <x v="9"/>
          </reference>
          <reference field="2" count="1" selected="0">
            <x v="12"/>
          </reference>
          <reference field="4" count="1" selected="0">
            <x v="2"/>
          </reference>
          <reference field="6" count="1">
            <x v="16"/>
          </reference>
        </references>
      </pivotArea>
    </format>
    <format dxfId="189">
      <pivotArea dataOnly="0" labelOnly="1" outline="0" fieldPosition="0">
        <references count="5">
          <reference field="0" count="1" selected="0">
            <x v="15"/>
          </reference>
          <reference field="1" count="1" selected="0">
            <x v="9"/>
          </reference>
          <reference field="2" count="1" selected="0">
            <x v="12"/>
          </reference>
          <reference field="4" count="1" selected="0">
            <x v="5"/>
          </reference>
          <reference field="6" count="1">
            <x v="8"/>
          </reference>
        </references>
      </pivotArea>
    </format>
    <format dxfId="188">
      <pivotArea dataOnly="0" labelOnly="1" outline="0" fieldPosition="0">
        <references count="5">
          <reference field="0" count="1" selected="0">
            <x v="16"/>
          </reference>
          <reference field="1" count="1" selected="0">
            <x v="9"/>
          </reference>
          <reference field="2" count="1" selected="0">
            <x v="5"/>
          </reference>
          <reference field="4" count="1" selected="0">
            <x v="5"/>
          </reference>
          <reference field="6" count="1">
            <x v="10"/>
          </reference>
        </references>
      </pivotArea>
    </format>
    <format dxfId="187">
      <pivotArea dataOnly="0" labelOnly="1" outline="0" fieldPosition="0">
        <references count="5">
          <reference field="0" count="1" selected="0">
            <x v="37"/>
          </reference>
          <reference field="1" count="1" selected="0">
            <x v="11"/>
          </reference>
          <reference field="2" count="1" selected="0">
            <x v="6"/>
          </reference>
          <reference field="4" count="1" selected="0">
            <x v="9"/>
          </reference>
          <reference field="6" count="1">
            <x v="13"/>
          </reference>
        </references>
      </pivotArea>
    </format>
    <format dxfId="186">
      <pivotArea dataOnly="0" labelOnly="1" outline="0" fieldPosition="0">
        <references count="5">
          <reference field="0" count="1" selected="0">
            <x v="41"/>
          </reference>
          <reference field="1" count="1" selected="0">
            <x v="2"/>
          </reference>
          <reference field="2" count="1" selected="0">
            <x v="0"/>
          </reference>
          <reference field="4" count="1" selected="0">
            <x v="3"/>
          </reference>
          <reference field="6" count="1">
            <x v="17"/>
          </reference>
        </references>
      </pivotArea>
    </format>
    <format dxfId="185">
      <pivotArea dataOnly="0" labelOnly="1" outline="0" fieldPosition="0">
        <references count="1">
          <reference field="0" count="1">
            <x v="1"/>
          </reference>
        </references>
      </pivotArea>
    </format>
    <format dxfId="184">
      <pivotArea dataOnly="0" labelOnly="1" outline="0" fieldPosition="0">
        <references count="2">
          <reference field="0" count="1" selected="0">
            <x v="1"/>
          </reference>
          <reference field="1" count="1">
            <x v="20"/>
          </reference>
        </references>
      </pivotArea>
    </format>
    <format dxfId="183">
      <pivotArea dataOnly="0" labelOnly="1" outline="0" fieldPosition="0">
        <references count="3">
          <reference field="0" count="1" selected="0">
            <x v="1"/>
          </reference>
          <reference field="1" count="1" selected="0">
            <x v="20"/>
          </reference>
          <reference field="2" count="1">
            <x v="16"/>
          </reference>
        </references>
      </pivotArea>
    </format>
    <format dxfId="182">
      <pivotArea dataOnly="0" labelOnly="1" outline="0" fieldPosition="0">
        <references count="4">
          <reference field="0" count="1" selected="0">
            <x v="1"/>
          </reference>
          <reference field="1" count="1" selected="0">
            <x v="20"/>
          </reference>
          <reference field="2" count="1" selected="0">
            <x v="16"/>
          </reference>
          <reference field="4" count="1">
            <x v="3"/>
          </reference>
        </references>
      </pivotArea>
    </format>
    <format dxfId="181">
      <pivotArea dataOnly="0" labelOnly="1" outline="0" fieldPosition="0">
        <references count="5">
          <reference field="0" count="1" selected="0">
            <x v="1"/>
          </reference>
          <reference field="1" count="1" selected="0">
            <x v="20"/>
          </reference>
          <reference field="2" count="1" selected="0">
            <x v="16"/>
          </reference>
          <reference field="4" count="1" selected="0">
            <x v="3"/>
          </reference>
          <reference field="6" count="1">
            <x v="5"/>
          </reference>
        </references>
      </pivotArea>
    </format>
    <format dxfId="180">
      <pivotArea dataOnly="0" labelOnly="1" outline="0" fieldPosition="0">
        <references count="2">
          <reference field="0" count="1" selected="0">
            <x v="1"/>
          </reference>
          <reference field="1" count="1">
            <x v="20"/>
          </reference>
        </references>
      </pivotArea>
    </format>
    <format dxfId="179">
      <pivotArea dataOnly="0" labelOnly="1" outline="0" fieldPosition="0">
        <references count="3">
          <reference field="0" count="1" selected="0">
            <x v="1"/>
          </reference>
          <reference field="1" count="1" selected="0">
            <x v="20"/>
          </reference>
          <reference field="2" count="1">
            <x v="16"/>
          </reference>
        </references>
      </pivotArea>
    </format>
    <format dxfId="178">
      <pivotArea dataOnly="0" labelOnly="1" outline="0" fieldPosition="0">
        <references count="4">
          <reference field="0" count="1" selected="0">
            <x v="1"/>
          </reference>
          <reference field="1" count="1" selected="0">
            <x v="20"/>
          </reference>
          <reference field="2" count="1" selected="0">
            <x v="16"/>
          </reference>
          <reference field="4" count="1">
            <x v="3"/>
          </reference>
        </references>
      </pivotArea>
    </format>
    <format dxfId="177">
      <pivotArea dataOnly="0" labelOnly="1" outline="0" fieldPosition="0">
        <references count="5">
          <reference field="0" count="1" selected="0">
            <x v="1"/>
          </reference>
          <reference field="1" count="1" selected="0">
            <x v="20"/>
          </reference>
          <reference field="2" count="1" selected="0">
            <x v="16"/>
          </reference>
          <reference field="4" count="1" selected="0">
            <x v="3"/>
          </reference>
          <reference field="6" count="1">
            <x v="5"/>
          </reference>
        </references>
      </pivotArea>
    </format>
    <format dxfId="176">
      <pivotArea dataOnly="0" labelOnly="1" outline="0" fieldPosition="0">
        <references count="1">
          <reference field="0" count="11">
            <x v="1"/>
            <x v="17"/>
            <x v="18"/>
            <x v="19"/>
            <x v="21"/>
            <x v="22"/>
            <x v="23"/>
            <x v="25"/>
            <x v="26"/>
            <x v="27"/>
            <x v="33"/>
          </reference>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EEC5A8A0-49A1-4EFE-B6FE-315145C9A792}" name="PivotTable10" cacheId="3"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AB3:AC41" firstHeaderRow="1" firstDataRow="1" firstDataCol="2" rowPageCount="1" colPageCount="1"/>
  <pivotFields count="4">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extLst>
        <ext xmlns:x14="http://schemas.microsoft.com/office/spreadsheetml/2009/9/main" uri="{2946ED86-A175-432a-8AC1-64E0C546D7DE}">
          <x14:pivotField fillDownLabels="1"/>
        </ext>
      </extLst>
    </pivotField>
    <pivotField axis="axisRow" compact="0" outline="0" showAll="0" sortType="ascending" defaultSubtotal="0">
      <items count="80">
        <item m="1" x="69"/>
        <item m="1" x="72"/>
        <item m="1" x="64"/>
        <item m="1" x="79"/>
        <item m="1" x="66"/>
        <item m="1" x="70"/>
        <item m="1" x="60"/>
        <item x="4"/>
        <item x="46"/>
        <item x="50"/>
        <item x="47"/>
        <item x="51"/>
        <item x="10"/>
        <item x="41"/>
        <item x="20"/>
        <item m="1" x="75"/>
        <item x="52"/>
        <item x="23"/>
        <item x="22"/>
        <item x="35"/>
        <item x="30"/>
        <item x="8"/>
        <item x="33"/>
        <item m="1" x="77"/>
        <item m="1" x="67"/>
        <item x="57"/>
        <item x="0"/>
        <item x="53"/>
        <item x="37"/>
        <item x="29"/>
        <item x="31"/>
        <item x="32"/>
        <item x="34"/>
        <item x="36"/>
        <item x="48"/>
        <item x="54"/>
        <item x="45"/>
        <item x="18"/>
        <item x="40"/>
        <item x="11"/>
        <item x="1"/>
        <item x="27"/>
        <item x="6"/>
        <item x="39"/>
        <item x="44"/>
        <item x="12"/>
        <item x="38"/>
        <item x="14"/>
        <item x="9"/>
        <item x="26"/>
        <item x="5"/>
        <item x="16"/>
        <item x="28"/>
        <item x="24"/>
        <item m="1" x="76"/>
        <item m="1" x="65"/>
        <item x="3"/>
        <item x="58"/>
        <item m="1" x="63"/>
        <item x="2"/>
        <item x="49"/>
        <item m="1" x="62"/>
        <item x="7"/>
        <item x="25"/>
        <item x="15"/>
        <item x="19"/>
        <item m="1" x="74"/>
        <item x="55"/>
        <item m="1" x="78"/>
        <item x="43"/>
        <item x="21"/>
        <item m="1" x="68"/>
        <item x="17"/>
        <item x="59"/>
        <item m="1" x="71"/>
        <item m="1" x="73"/>
        <item x="56"/>
        <item x="42"/>
        <item x="13"/>
        <item m="1" x="6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1"/>
  </rowFields>
  <rowItems count="38">
    <i>
      <x/>
      <x v="19"/>
    </i>
    <i r="1">
      <x v="33"/>
    </i>
    <i>
      <x v="20"/>
      <x v="28"/>
    </i>
    <i r="1">
      <x v="38"/>
    </i>
    <i r="1">
      <x v="43"/>
    </i>
    <i r="1">
      <x v="46"/>
    </i>
    <i>
      <x v="28"/>
      <x v="13"/>
    </i>
    <i r="1">
      <x v="77"/>
    </i>
    <i>
      <x v="29"/>
      <x v="7"/>
    </i>
    <i r="1">
      <x v="14"/>
    </i>
    <i r="1">
      <x v="21"/>
    </i>
    <i r="1">
      <x v="37"/>
    </i>
    <i r="1">
      <x v="42"/>
    </i>
    <i r="1">
      <x v="50"/>
    </i>
    <i r="1">
      <x v="56"/>
    </i>
    <i r="1">
      <x v="62"/>
    </i>
    <i r="1">
      <x v="65"/>
    </i>
    <i r="1">
      <x v="70"/>
    </i>
    <i>
      <x v="30"/>
      <x v="36"/>
    </i>
    <i r="1">
      <x v="44"/>
    </i>
    <i r="1">
      <x v="69"/>
    </i>
    <i>
      <x v="31"/>
      <x v="8"/>
    </i>
    <i r="1">
      <x v="10"/>
    </i>
    <i r="1">
      <x v="34"/>
    </i>
    <i r="1">
      <x v="60"/>
    </i>
    <i>
      <x v="32"/>
      <x v="9"/>
    </i>
    <i r="1">
      <x v="11"/>
    </i>
    <i r="1">
      <x v="16"/>
    </i>
    <i r="1">
      <x v="27"/>
    </i>
    <i r="1">
      <x v="35"/>
    </i>
    <i r="1">
      <x v="67"/>
    </i>
    <i r="1">
      <x v="76"/>
    </i>
    <i>
      <x v="34"/>
      <x v="22"/>
    </i>
    <i r="1">
      <x v="31"/>
    </i>
    <i r="1">
      <x v="32"/>
    </i>
    <i>
      <x v="35"/>
      <x v="25"/>
    </i>
    <i r="1">
      <x v="57"/>
    </i>
    <i r="1">
      <x v="73"/>
    </i>
  </rowItems>
  <colItems count="1">
    <i/>
  </colItems>
  <pageFields count="1">
    <pageField fld="3" item="1" hier="-1"/>
  </pageFields>
  <formats count="1">
    <format dxfId="233">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01DAE2F5-05BC-4E55-9176-2423175BA31F}" name="PivotTable9" cacheId="3"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AE3:AF19" firstHeaderRow="1" firstDataRow="1" firstDataCol="2" rowPageCount="1" colPageCount="1"/>
  <pivotFields count="4">
    <pivotField axis="axisRow" compact="0" outline="0" showAll="0" defaultSubtotal="0">
      <items count="43">
        <item m="1" x="26"/>
        <item m="1" x="39"/>
        <item m="1" x="23"/>
        <item m="1" x="25"/>
        <item m="1" x="28"/>
        <item m="1" x="36"/>
        <item m="1" x="21"/>
        <item m="1" x="34"/>
        <item m="1" x="35"/>
        <item m="1" x="24"/>
        <item m="1" x="29"/>
        <item m="1" x="41"/>
        <item m="1" x="30"/>
        <item m="1" x="37"/>
        <item m="1" x="32"/>
        <item m="1" x="38"/>
        <item m="1" x="27"/>
        <item m="1" x="31"/>
        <item m="1" x="42"/>
        <item m="1" x="33"/>
        <item m="1" x="40"/>
        <item m="1" x="22"/>
        <item x="12"/>
        <item x="13"/>
        <item x="14"/>
        <item x="15"/>
        <item x="16"/>
        <item x="17"/>
        <item x="18"/>
        <item x="19"/>
        <item x="20"/>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5">
        <item x="1"/>
        <item m="1" x="17"/>
        <item x="4"/>
        <item m="1" x="15"/>
        <item m="1" x="28"/>
        <item m="1" x="18"/>
        <item m="1" x="19"/>
        <item m="1" x="32"/>
        <item x="10"/>
        <item m="1" x="29"/>
        <item x="11"/>
        <item m="1" x="25"/>
        <item x="2"/>
        <item m="1" x="26"/>
        <item m="1" x="16"/>
        <item m="1" x="24"/>
        <item m="1" x="31"/>
        <item x="0"/>
        <item x="8"/>
        <item m="1" x="27"/>
        <item x="3"/>
        <item x="6"/>
        <item x="12"/>
        <item m="1" x="20"/>
        <item m="1" x="21"/>
        <item m="1" x="22"/>
        <item m="1" x="34"/>
        <item x="13"/>
        <item x="9"/>
        <item m="1" x="23"/>
        <item x="5"/>
        <item m="1" x="33"/>
        <item m="1" x="30"/>
        <item x="7"/>
        <item m="1" x="14"/>
      </items>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2"/>
  </rowFields>
  <rowItems count="16">
    <i>
      <x v="22"/>
      <x v="17"/>
    </i>
    <i>
      <x v="23"/>
      <x v="17"/>
    </i>
    <i>
      <x v="24"/>
      <x v="18"/>
    </i>
    <i r="1">
      <x v="28"/>
    </i>
    <i r="1">
      <x v="33"/>
    </i>
    <i>
      <x v="25"/>
      <x v="18"/>
    </i>
    <i r="1">
      <x v="28"/>
    </i>
    <i r="1">
      <x v="33"/>
    </i>
    <i>
      <x v="26"/>
      <x v="17"/>
    </i>
    <i>
      <x v="27"/>
      <x v="17"/>
    </i>
    <i>
      <x v="28"/>
      <x v="17"/>
    </i>
    <i>
      <x v="29"/>
      <x v="17"/>
    </i>
    <i>
      <x v="30"/>
      <x v="8"/>
    </i>
    <i r="1">
      <x v="10"/>
    </i>
    <i r="1">
      <x v="22"/>
    </i>
    <i r="1">
      <x v="27"/>
    </i>
  </rowItems>
  <colItems count="1">
    <i/>
  </colItems>
  <pageFields count="1">
    <pageField fld="3" item="1" hier="-1"/>
  </pageFields>
  <formats count="1">
    <format dxfId="234">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2FCC2A45-1A68-41EC-A2F2-277410F5B024}" name="PivotTable8" cacheId="3"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Y3:Z20" firstHeaderRow="1" firstDataRow="1" firstDataCol="2" rowPageCount="1" colPageCount="1"/>
  <pivotFields count="4">
    <pivotField axis="axisRow" compact="0" outline="0" showAll="0" defaultSubtotal="0">
      <items count="43">
        <item m="1" x="26"/>
        <item m="1" x="39"/>
        <item m="1" x="23"/>
        <item m="1" x="25"/>
        <item m="1" x="28"/>
        <item m="1" x="36"/>
        <item m="1" x="21"/>
        <item m="1" x="34"/>
        <item m="1" x="35"/>
        <item m="1" x="24"/>
        <item m="1" x="29"/>
        <item m="1" x="41"/>
        <item m="1" x="30"/>
        <item m="1" x="37"/>
        <item m="1" x="32"/>
        <item m="1" x="38"/>
        <item m="1" x="27"/>
        <item m="1" x="31"/>
        <item m="1" x="42"/>
        <item m="1" x="33"/>
        <item m="1" x="40"/>
        <item m="1" x="22"/>
        <item x="12"/>
        <item x="13"/>
        <item x="14"/>
        <item x="15"/>
        <item x="16"/>
        <item x="17"/>
        <item x="18"/>
        <item x="19"/>
        <item x="20"/>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5">
        <item x="1"/>
        <item m="1" x="17"/>
        <item x="4"/>
        <item m="1" x="15"/>
        <item m="1" x="28"/>
        <item m="1" x="18"/>
        <item m="1" x="19"/>
        <item m="1" x="32"/>
        <item x="10"/>
        <item m="1" x="29"/>
        <item x="11"/>
        <item m="1" x="25"/>
        <item x="2"/>
        <item m="1" x="26"/>
        <item m="1" x="16"/>
        <item m="1" x="24"/>
        <item m="1" x="31"/>
        <item x="0"/>
        <item x="8"/>
        <item m="1" x="27"/>
        <item x="3"/>
        <item x="6"/>
        <item x="12"/>
        <item m="1" x="20"/>
        <item m="1" x="21"/>
        <item m="1" x="22"/>
        <item m="1" x="34"/>
        <item x="13"/>
        <item x="9"/>
        <item m="1" x="23"/>
        <item x="5"/>
        <item m="1" x="33"/>
        <item m="1" x="30"/>
        <item x="7"/>
        <item m="1" x="14"/>
      </items>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2"/>
  </rowFields>
  <rowItems count="17">
    <i>
      <x v="31"/>
      <x v="17"/>
    </i>
    <i>
      <x v="32"/>
      <x/>
    </i>
    <i r="1">
      <x v="12"/>
    </i>
    <i>
      <x v="33"/>
      <x v="17"/>
    </i>
    <i>
      <x v="34"/>
      <x v="2"/>
    </i>
    <i r="1">
      <x v="20"/>
    </i>
    <i r="1">
      <x v="21"/>
    </i>
    <i r="1">
      <x v="30"/>
    </i>
    <i>
      <x v="35"/>
      <x v="17"/>
    </i>
    <i>
      <x v="36"/>
      <x/>
    </i>
    <i r="1">
      <x v="12"/>
    </i>
    <i>
      <x v="37"/>
      <x v="17"/>
    </i>
    <i>
      <x v="38"/>
      <x v="17"/>
    </i>
    <i>
      <x v="39"/>
      <x v="17"/>
    </i>
    <i>
      <x v="40"/>
      <x v="17"/>
    </i>
    <i>
      <x v="41"/>
      <x v="17"/>
    </i>
    <i>
      <x v="42"/>
      <x v="17"/>
    </i>
  </rowItems>
  <colItems count="1">
    <i/>
  </colItems>
  <pageFields count="1">
    <pageField fld="3" item="0" hier="-1"/>
  </pageFields>
  <formats count="1">
    <format dxfId="235">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reement_filter" xr10:uid="{6C5C3BF0-6930-418F-9266-D07F6D7AB76C}" sourceName="[Narrative table].[Agreement filter]">
  <pivotTables>
    <pivotTable tabId="39" name="NarrativePivotTable"/>
    <pivotTable tabId="39" name="OutputsPivotTable"/>
    <pivotTable tabId="39" name="PivotTable6"/>
    <pivotTable tabId="39" name="PivotTable8"/>
    <pivotTable tabId="41" name="SelectedAgreement"/>
    <pivotTable tabId="39" name="PivotTable12"/>
    <pivotTable tabId="39" name="PivotTable1"/>
  </pivotTables>
  <data>
    <olap pivotCacheId="1711862836">
      <levels count="2">
        <level uniqueName="[Narrative table].[Agreement filter].[(All)]" sourceCaption="(All)" count="0"/>
        <level uniqueName="[Narrative table].[Agreement filter].[Agreement filter]" sourceCaption="Agreement filter" count="3" sortOrder="ascending">
          <ranges>
            <range startItem="0">
              <i n="[Narrative table].[Agreement filter].&amp;" c="(blank)"/>
              <i n="[Narrative table].[Agreement filter].&amp;[null]" c="null"/>
              <i n="[Narrative table].[Agreement filter].&amp;[United Nations Development Programme (UNDP) - Sri Lanka Country Office (24-035)]" c="United Nations Development Programme (UNDP) - Sri Lanka Country Office (24-035)"/>
            </range>
          </ranges>
        </level>
      </levels>
      <selections count="1">
        <selection n="[Narrative table].[Agreement filter].&amp;[United Nations Development Programme (UNDP) - Sri Lanka Country Office (24-035)]"/>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greement filter" xr10:uid="{5A1B5D5F-BDF0-4D25-8412-16D80D1269BD}" cache="Slicer_Agreement_filter" caption="Agreement filter" startItem="1" level="1"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EABFDC0-E9D8-4B56-AC01-F0BF728C8EA0}" name="NarrativeReportTable" displayName="NarrativeReportTable" ref="B5:AV49" totalsRowShown="0" headerRowDxfId="358" dataDxfId="356" headerRowBorderDxfId="357" tableBorderDxfId="355" totalsRowBorderDxfId="354">
  <tableColumns count="47">
    <tableColumn id="1" xr3:uid="{B3CFD2ED-E875-4310-BCBE-76FD61E23D70}" name="Deliverable" dataDxfId="353">
      <calculatedColumnFormula>IF('INT-Pivots'!G6="","",'INT-Pivots'!G6)</calculatedColumnFormula>
    </tableColumn>
    <tableColumn id="3" xr3:uid="{407639B9-E47A-4D8B-B3F2-3626869C4535}" name="Indicator" dataDxfId="352">
      <calculatedColumnFormula>IF('INT-Pivots'!H6="","",'INT-Pivots'!H6)</calculatedColumnFormula>
    </tableColumn>
    <tableColumn id="4" xr3:uid="{EB7ECCFA-E0D5-4B2F-891B-E114F76C9D8F}" name="Target" dataDxfId="351">
      <calculatedColumnFormula>IF('INT-Pivots'!I6="","",IF(VALUE('INT-Pivots'!I6)=0,"",VALUE('INT-Pivots'!I6)))</calculatedColumnFormula>
    </tableColumn>
    <tableColumn id="5" xr3:uid="{7734A5C9-DFD5-4052-9988-E2F02E8A7A23}" name="Unit" dataDxfId="350">
      <calculatedColumnFormula>IF('INT-Pivots'!J6=0,"-",IF('INT-Pivots'!J6="(blank)","-",'INT-Pivots'!J6))</calculatedColumnFormula>
    </tableColumn>
    <tableColumn id="6" xr3:uid="{42CB8C68-02F5-4886-B41B-3BF378494478}" name="Delivery date" dataDxfId="349">
      <calculatedColumnFormula>IF('INT-Pivots'!K6="","",IF('INT-Pivots'!K6="(blank)","By project end",VALUE('INT-Pivots'!K6)))</calculatedColumnFormula>
    </tableColumn>
    <tableColumn id="2" xr3:uid="{1CB04957-737A-42A3-B9DF-54C7A6EFD799}" name="Proof of delivery" dataDxfId="348">
      <calculatedColumnFormula>IF('INT-Pivots'!S6="","",IF('INT-Pivots'!S6="(blank)","-",'INT-Pivots'!S6))</calculatedColumnFormula>
    </tableColumn>
    <tableColumn id="7" xr3:uid="{4F718080-7A43-4C28-B0B8-63F58E8FACE6}" name="Description2" dataDxfId="347">
      <calculatedColumnFormula>IF('INT-Pivots'!L6=0,"",'INT-Pivots'!L6)</calculatedColumnFormula>
    </tableColumn>
    <tableColumn id="8" xr3:uid="{5EC49910-16CE-41BC-9A2E-CAED5ED4DB1F}" name="Acceptance criteria" dataDxfId="346">
      <calculatedColumnFormula>IF('INT-Pivots'!M6=0,"",IF('INT-Pivots'!M6="(blank)","-",'INT-Pivots'!M6))</calculatedColumnFormula>
    </tableColumn>
    <tableColumn id="9" xr3:uid="{508E25DE-C1E7-42EB-926E-5E8BDD2C4F6B}" name="Project name" dataDxfId="345">
      <calculatedColumnFormula>IF('INT-Pivots'!N6="","",'INT-Pivots'!N6)</calculatedColumnFormula>
    </tableColumn>
    <tableColumn id="10" xr3:uid="{86CA0318-3A44-45E0-8CEE-308008AFF729}" name="Full code" dataDxfId="344">
      <calculatedColumnFormula>IF('INT-Pivots'!F6=0,"",IF('INT-Pivots'!F6="(blank)","",'INT-Pivots'!F6))</calculatedColumnFormula>
    </tableColumn>
    <tableColumn id="11" xr3:uid="{6AC7B496-C486-4242-9931-C1445EEACE75}" name="Implementer" dataDxfId="343">
      <calculatedColumnFormula>IF('INT-Pivots'!O6="","",'INT-Pivots'!O6)</calculatedColumnFormula>
    </tableColumn>
    <tableColumn id="43" xr3:uid="{453DEF17-9B3D-4A26-8904-ADDFFC3443B5}" name="Sector" dataDxfId="342">
      <calculatedColumnFormula>IF('INT-Pivots'!P6="","",'INT-Pivots'!P6)</calculatedColumnFormula>
    </tableColumn>
    <tableColumn id="46" xr3:uid="{42677D92-EC7C-4A16-BF56-98E4A31941ED}" name="Beneficiary" dataDxfId="341">
      <calculatedColumnFormula>IF('INT-Pivots'!Q6="","",'INT-Pivots'!Q6)</calculatedColumnFormula>
    </tableColumn>
    <tableColumn id="45" xr3:uid="{2FBD2407-B15A-41B6-B830-804ABCF9DB3B}" name="Other beneficiary" dataDxfId="340">
      <calculatedColumnFormula>IF('INT-Pivots'!R6="","",'INT-Pivots'!R6)</calculatedColumnFormula>
    </tableColumn>
    <tableColumn id="44" xr3:uid="{2B740E0C-3E0C-4BCC-9B79-05E47532723A}" name="blank1" dataDxfId="339"/>
    <tableColumn id="42" xr3:uid="{DAC1CB07-7EC7-4BC6-8F05-700EDC1D7CC6}" name="blank2" dataDxfId="338"/>
    <tableColumn id="12" xr3:uid="{E11342F0-05B7-4F2B-876A-F98BCA1DCF5E}" name="Status at end of 1st period" dataDxfId="337"/>
    <tableColumn id="13" xr3:uid="{8394C1E0-9AF5-45BF-AA48-95C9BE858099}" name="Progress made during 1st period" dataDxfId="336"/>
    <tableColumn id="14" xr3:uid="{5EE82048-729A-4012-ADAF-749311842E26}" name="Variance during 1st period" dataDxfId="335"/>
    <tableColumn id="15" xr3:uid="{A693BDE0-57D4-472A-8C32-2695BE899228}" name="Further actions at end of 1st period" dataDxfId="334"/>
    <tableColumn id="16" xr3:uid="{5C664206-8F59-436E-8094-D1DD08D608BA}" name="Proof of delivery_x000a_(document URLs or file names) 1st period" dataDxfId="333"/>
    <tableColumn id="17" xr3:uid="{A446CA11-3CF2-4834-8AA8-091780040C19}" name="Type of document_x000a_1st period" dataDxfId="332"/>
    <tableColumn id="18" xr3:uid="{5FCAB573-F049-498B-9B1E-E0BE3126CF8F}" name="Status at end of 2nd period" dataDxfId="331"/>
    <tableColumn id="19" xr3:uid="{198FC622-8EFE-4926-868B-0AF5A9532238}" name="Progress made during 2nd period" dataDxfId="330"/>
    <tableColumn id="20" xr3:uid="{BC99B6E0-89AF-45B9-AE4C-15637DB30FD1}" name="Variance during 2nd period" dataDxfId="329"/>
    <tableColumn id="21" xr3:uid="{820F43D0-D8AC-493F-975C-2EDA33CCD761}" name="Further actions at end of 2nd period" dataDxfId="328"/>
    <tableColumn id="22" xr3:uid="{CE46FA74-F274-4135-B58F-062321DF1A1F}" name="Proof of delivery _x000a_(document URLs or file names) 2nd period" dataDxfId="327"/>
    <tableColumn id="23" xr3:uid="{D68FDE33-CEF5-4A9E-85E0-15FEE11E2101}" name="Type of document 2nd period" dataDxfId="326"/>
    <tableColumn id="24" xr3:uid="{47877551-01CC-4720-ACF6-75A7B9E5DA4A}" name="Status at end of 3rd period" dataDxfId="325"/>
    <tableColumn id="25" xr3:uid="{8CF15770-D240-48AA-A1E3-09853222BCA7}" name="Progress made during 3rd period" dataDxfId="324"/>
    <tableColumn id="26" xr3:uid="{1235FD7C-2B2F-45F4-81E0-E671C43046B9}" name="Variance during 3rd period" dataDxfId="323"/>
    <tableColumn id="27" xr3:uid="{0565F092-4C3D-4C47-B15D-2F28D1F1409B}" name="Further actions at end of 3rd period" dataDxfId="322"/>
    <tableColumn id="28" xr3:uid="{0BDA73C4-ED45-4106-B125-E7E7B36DE6E1}" name="Proof of delivery_x000a_(document URLs or file names) 3rd period" dataDxfId="321"/>
    <tableColumn id="29" xr3:uid="{61FBCD4C-2B19-48FB-9AD5-9D1E8DB40E12}" name="Type of document_x000a_3rd period" dataDxfId="320"/>
    <tableColumn id="30" xr3:uid="{7B98AEAF-6F37-46AA-B46A-8B15792366F6}" name="Status at end of 4th period" dataDxfId="319"/>
    <tableColumn id="31" xr3:uid="{ACD8C9D7-53E0-4267-9090-678F85C48E48}" name="Progress made during 4th period" dataDxfId="318"/>
    <tableColumn id="32" xr3:uid="{F70B2E32-7535-4C2F-A609-A1E5D29056AD}" name="Variance during 4th period" dataDxfId="317"/>
    <tableColumn id="33" xr3:uid="{DB69B462-2472-41C8-893C-D5A4109922F5}" name="Further actions at end of 4th period" dataDxfId="316"/>
    <tableColumn id="34" xr3:uid="{CA4B673B-D2B3-4401-A341-EB47ED254897}" name="Proof of delivery_x000a_(document URLs or file names) 4th period" dataDxfId="315"/>
    <tableColumn id="35" xr3:uid="{5F0D95D8-22F3-49BE-8267-4D09C88D2593}" name="Type of document 4th period" dataDxfId="314"/>
    <tableColumn id="36" xr3:uid="{C5070DA0-2FE3-4407-8290-F609EF7A6E48}" name="Status at end of 5th period" dataDxfId="313"/>
    <tableColumn id="37" xr3:uid="{E545E4AC-DFBB-4630-9CF8-0B5936BCD990}" name="Progress made during 5th period" dataDxfId="312"/>
    <tableColumn id="38" xr3:uid="{D216DBFF-ADBB-459C-B950-94BCBA2BC5F1}" name="Variance during 5th period" dataDxfId="311"/>
    <tableColumn id="39" xr3:uid="{082D73CB-2505-4A5F-9F9C-08D8F421C39D}" name="Further actions at end of 5th period" dataDxfId="310"/>
    <tableColumn id="40" xr3:uid="{FECDD80E-1F79-49D9-9947-BC245DAC95AD}" name="Proof of delivery_x000a_(document URLs or file names) 5th period" dataDxfId="309"/>
    <tableColumn id="41" xr3:uid="{F58C22B8-C9C5-4613-92F8-4D4ECA2BD4EE}" name="Type of document 5th period" dataDxfId="308"/>
    <tableColumn id="47" xr3:uid="{1820C83B-6A86-45A0-AE71-557EF4A952BA}" name="Status" dataDxfId="307">
      <calculatedColumnFormula>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calculatedColumnFormula>
    </tableColumn>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6BF3B6-95BB-4967-B21D-ABFD659F7C42}" name="Table11" displayName="Table11" ref="B5:X101" totalsRowShown="0" headerRowDxfId="306" dataDxfId="304" headerRowBorderDxfId="305" tableBorderDxfId="303" totalsRowBorderDxfId="302">
  <tableColumns count="23">
    <tableColumn id="1" xr3:uid="{BC4D4816-C19F-4772-A7A7-937A55964C45}" name="Related activity" dataDxfId="301">
      <calculatedColumnFormula>IF('INT-Pivots'!AT6="","",'INT-Pivots'!AT6)</calculatedColumnFormula>
    </tableColumn>
    <tableColumn id="2" xr3:uid="{BE7A6CC5-C2C0-4220-8F96-EA59A5F4243D}" name="Category" dataDxfId="300">
      <calculatedColumnFormula>IF('INT-Pivots'!AU6="","",'INT-Pivots'!AU6)</calculatedColumnFormula>
    </tableColumn>
    <tableColumn id="3" xr3:uid="{509BFF2F-6276-40BB-84E1-135A45AB4B67}" name="Source" dataDxfId="299">
      <calculatedColumnFormula>IF('INT-Pivots'!AV6="","",'INT-Pivots'!AV6)</calculatedColumnFormula>
    </tableColumn>
    <tableColumn id="29" xr3:uid="{5B5559B6-15DC-4DA2-8CC3-637B942C6A78}" name="Total budget" dataDxfId="298">
      <calculatedColumnFormula>IF('INT-Pivots'!BA6="","",'INT-Pivots'!BA6)</calculatedColumnFormula>
    </tableColumn>
    <tableColumn id="9" xr3:uid="{CC9992E2-1ABC-4B3D-AD72-C6F3E60F96D5}" name="Year 1 Cost (US$)" dataDxfId="297">
      <calculatedColumnFormula>IF('INT-Pivots'!BB6="","",'INT-Pivots'!BB6)</calculatedColumnFormula>
    </tableColumn>
    <tableColumn id="10" xr3:uid="{AE8D6A45-E99A-491C-A6DD-E804B3926C6E}" name="Year 2 Cost (US$)" dataDxfId="296">
      <calculatedColumnFormula>IF('INT-Pivots'!BC6="","",'INT-Pivots'!BC6)</calculatedColumnFormula>
    </tableColumn>
    <tableColumn id="28" xr3:uid="{A6B79728-94F6-4D5F-ABFE-79AF56B0D1B7}" name="Year 3 cost (US$)" dataDxfId="295">
      <calculatedColumnFormula>IF('INT-Pivots'!BD6="","",'INT-Pivots'!BD6)</calculatedColumnFormula>
    </tableColumn>
    <tableColumn id="12" xr3:uid="{74A4A5C5-622C-4BA4-AFBB-916B4BEE62C8}" name="Implementer agreement" dataDxfId="294">
      <calculatedColumnFormula>IF('INT-Pivots'!AZ6="","",'INT-Pivots'!AZ6)</calculatedColumnFormula>
    </tableColumn>
    <tableColumn id="13" xr3:uid="{3AF2D365-BBF4-40E9-AA99-1EEE9689D132}" name="Project" dataDxfId="293">
      <calculatedColumnFormula>IF('INT-Pivots'!AX6="","",'INT-Pivots'!AX6)</calculatedColumnFormula>
    </tableColumn>
    <tableColumn id="14" xr3:uid="{747135D3-9A82-4428-82EF-87D75BF0DDEE}" name="Unique code" dataDxfId="292">
      <calculatedColumnFormula>IF('INT-Pivots'!BA6="","",'INT-Pivots'!BA6)</calculatedColumnFormula>
    </tableColumn>
    <tableColumn id="15" xr3:uid="{6356289F-DDC7-498C-9680-A1DEADBFD0E4}" name="Expenditure (US$) during 1st period" dataDxfId="291"/>
    <tableColumn id="16" xr3:uid="{C33DD421-1B5D-48A8-8456-D1B8E26EFC3A}" name="Comments on 1st period" dataDxfId="290"/>
    <tableColumn id="17" xr3:uid="{985648B9-DE85-4ED8-82A1-2352F06AA543}" name="Expenditure (US$) during 2nd period" dataDxfId="289"/>
    <tableColumn id="18" xr3:uid="{576D7F3C-A49B-4006-BCB3-C7F59AABA56A}" name="Comments on 2nd period" dataDxfId="288"/>
    <tableColumn id="19" xr3:uid="{8CADCFFF-F4E2-4342-AC28-25899017F075}" name="Expenditure (US$) during 3rd period" dataDxfId="287"/>
    <tableColumn id="20" xr3:uid="{B6009ABC-7BE7-4D19-857A-97A9ED70C0C1}" name="Comments on 3rd period" dataDxfId="286"/>
    <tableColumn id="21" xr3:uid="{A49C615D-8F13-4807-859F-BEC33ABA59F1}" name="Expenditure (US$) during 4th period" dataDxfId="285"/>
    <tableColumn id="22" xr3:uid="{26D3AF98-D6A7-4935-92FE-0A92CF2045D6}" name="Comments on 4th period" dataDxfId="284"/>
    <tableColumn id="23" xr3:uid="{2BCDB5EC-5545-42C8-B955-905D3F034F68}" name="Expenditure (US$) during 5th period" dataDxfId="283"/>
    <tableColumn id="24" xr3:uid="{41058A24-C177-4F85-B951-080EB29EBE5E}" name="Comments on 5th period" dataDxfId="282"/>
    <tableColumn id="25" xr3:uid="{7CBED702-0CF8-48D6-AC29-8225799FC8BE}" name="Total Expenditure" dataDxfId="281">
      <calculatedColumnFormula>IF(($L6+$N6+$P6+$R6+$T6)=0,"",($L6+$N6+$P6+$R6+$T6))</calculatedColumnFormula>
    </tableColumn>
    <tableColumn id="26" xr3:uid="{2870DD36-0371-45EF-92BF-1E2CF6A7A654}" name="Variance" dataDxfId="280">
      <calculatedColumnFormula>IF(Table11[[#This Row],[Total budget]]="","",IF(ISERROR(Table11[[#This Row],[Total Expenditure]]-Table11[[#This Row],[Total budget]]),"",Table11[[#This Row],[Total Expenditure]]-Table11[[#This Row],[Total budget]]))</calculatedColumnFormula>
    </tableColumn>
    <tableColumn id="27" xr3:uid="{7EE46BA7-28FE-4C3E-A1CD-A21B49A120BA}" name="Var.%" dataDxfId="279">
      <calculatedColumnFormula>IF(Table11[[#This Row],[Variance]]="","",IF(ISERROR(Table11[[#This Row],[Variance]]/Table11[[#This Row],[Total budget]]),"",Table11[[#This Row],[Variance]]/Table11[[#This Row],[Total budget]]))</calculatedColumnFormula>
    </tableColumn>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AD67EE8-CDA0-4625-BC28-8D85CFB23E94}" name="Table25" displayName="Table25" ref="B5:AJ32" totalsRowShown="0" headerRowDxfId="278" dataDxfId="276" headerRowBorderDxfId="277" tableBorderDxfId="275" totalsRowBorderDxfId="274">
  <tableColumns count="35">
    <tableColumn id="1" xr3:uid="{77365E3F-049B-4901-9334-0ECA64B94B21}" name="Output" dataDxfId="273">
      <calculatedColumnFormula>IF('INT-Pivots'!V6="","",'INT-Pivots'!V6)</calculatedColumnFormula>
    </tableColumn>
    <tableColumn id="2" xr3:uid="{54F8C42E-3AE0-4799-B023-6F3889783A4F}" name="Indicator" dataDxfId="272">
      <calculatedColumnFormula>IF('INT-Pivots'!W6="","",'INT-Pivots'!W6)</calculatedColumnFormula>
    </tableColumn>
    <tableColumn id="20" xr3:uid="{1D17B081-5DBE-44E5-B0A4-2E046E82C862}" name="Target" dataDxfId="271">
      <calculatedColumnFormula>IF('INT-Pivots'!X6="","",'INT-Pivots'!X6)</calculatedColumnFormula>
    </tableColumn>
    <tableColumn id="34" xr3:uid="{848BCD86-207A-417E-A000-3ABF159B070C}" name="Unit" dataDxfId="270">
      <calculatedColumnFormula>IF('INT-Pivots'!Y6="","",'INT-Pivots'!Y6)</calculatedColumnFormula>
    </tableColumn>
    <tableColumn id="3" xr3:uid="{F1364340-ED6D-4B00-811B-4D47905FD178}" name="Indicator unit of measure" dataDxfId="269">
      <calculatedColumnFormula>IF(ISERROR(VLOOKUP($C6,'Indicator validation'!$P$4:$T$12,2)),"",VLOOKUP($C6,'Indicator validation'!$P$4:$T$12,2))</calculatedColumnFormula>
    </tableColumn>
    <tableColumn id="4" xr3:uid="{E04B4892-34B3-4A65-8DC4-3D10C06ACD74}" name="Amount delivered" dataDxfId="268"/>
    <tableColumn id="5" xr3:uid="{D3724DDC-37D7-452E-A644-FF851FFA135C}" name="Disaggregation info instructions 1" dataDxfId="267">
      <calculatedColumnFormula>IF(ISERROR(VLOOKUP($C6,'Indicator validation'!$P$4:$T$12,3)),"",VLOOKUP($C6,'Indicator validation'!$P$4:$T$12,3))</calculatedColumnFormula>
    </tableColumn>
    <tableColumn id="6" xr3:uid="{8EEB2EFB-C41A-4AC0-91AB-A4459FB93A4E}" name="Dissagregation info (if requested)" dataDxfId="266"/>
    <tableColumn id="7" xr3:uid="{37E347C8-23C3-425D-BBDD-AFAEEEBE4EB6}" name="Disaggregation info instructions 2" dataDxfId="265">
      <calculatedColumnFormula>IF(ISERROR(VLOOKUP($C6,'Indicator validation'!$P$4:$T$12,4)),"",VLOOKUP($C6,'Indicator validation'!$P$4:$T$12,4))</calculatedColumnFormula>
    </tableColumn>
    <tableColumn id="8" xr3:uid="{6D8E2F07-F980-4B6D-852D-EA6391D3F486}" name="Dissagregation info (if requested)2" dataDxfId="264"/>
    <tableColumn id="9" xr3:uid="{B1379B4F-408D-411C-B6A2-C02F1BC6D808}" name="Additional info instructions" dataDxfId="263">
      <calculatedColumnFormula>IF(ISERROR(VLOOKUP($C6,'Indicator validation'!$P$4:$T$12,5)),"",VLOOKUP($C6,'Indicator validation'!$P$4:$T$12,5))</calculatedColumnFormula>
    </tableColumn>
    <tableColumn id="10" xr3:uid="{A29BD525-4669-4A86-BC10-8194508F4ABE}" name="Additional info (if requested)" dataDxfId="262"/>
    <tableColumn id="11" xr3:uid="{AE2BB3B1-53AC-4A36-A835-9B1919316A75}" name="Pollutants directly addressed" dataDxfId="261"/>
    <tableColumn id="12" xr3:uid="{E5583487-739C-4F01-AE59-E1ECE68BEE28}" name="Document title" dataDxfId="260"/>
    <tableColumn id="13" xr3:uid="{FB9FDE61-1E40-4AF0-9830-EB2160967059}" name="Document summary" dataDxfId="259"/>
    <tableColumn id="14" xr3:uid="{57528597-F361-49EB-8FE5-A07ED04BB511}" name="Document URL" dataDxfId="258"/>
    <tableColumn id="15" xr3:uid="{DE96CBB4-DCAF-4054-8D92-7EA52FA89DD0}" name="Add to the CCAC website?" dataDxfId="257"/>
    <tableColumn id="16" xr3:uid="{014A8443-27FA-46D4-B5C8-0F8480DD8A67}" name="Document type" dataDxfId="256"/>
    <tableColumn id="17" xr3:uid="{D6440EE0-73F8-4654-81D0-3A1BD3890691}" name="Authors" dataDxfId="255"/>
    <tableColumn id="18" xr3:uid="{D579CAD3-A815-498F-9051-46C434123DF7}" name="Sources" dataDxfId="254"/>
    <tableColumn id="19" xr3:uid="{48FF36E9-EA13-4EA4-ACD1-EF11FA892207}" name="Date published (m yy)" dataDxfId="253"/>
    <tableColumn id="21" xr3:uid="{19119078-139C-434E-B63B-A547537659C4}" name="Document title2" dataDxfId="252"/>
    <tableColumn id="22" xr3:uid="{214CDCF7-017D-49A2-81CE-207DC13D074A}" name="Document summary2" dataDxfId="251"/>
    <tableColumn id="23" xr3:uid="{5AEDFE05-7AEE-4EDE-AF21-F62033E35C3E}" name="Document URL2" dataDxfId="250"/>
    <tableColumn id="24" xr3:uid="{4FC48510-0E15-4255-A7AB-A3961D5942DC}" name="Add to the CCAC website?2" dataDxfId="249"/>
    <tableColumn id="25" xr3:uid="{E658EBFE-EA85-4B61-B689-053DF375D98E}" name="Document type2" dataDxfId="248"/>
    <tableColumn id="26" xr3:uid="{29580793-671D-460E-AB72-541BEFD1673A}" name="Authors2" dataDxfId="247"/>
    <tableColumn id="27" xr3:uid="{E5BD938B-26E8-43A8-8534-50C6F9AF53C5}" name="Sources2" dataDxfId="246"/>
    <tableColumn id="28" xr3:uid="{B465A5D7-8E51-4F19-939C-47F3F7397E66}" name="Date published (m yy)2" dataDxfId="245"/>
    <tableColumn id="29" xr3:uid="{6ED637E8-DA70-4EE0-BEEB-B532E851869F}" name="Unique code" dataDxfId="244">
      <calculatedColumnFormula>IF('INT-Pivots'!U6="","",'INT-Pivots'!U6)</calculatedColumnFormula>
    </tableColumn>
    <tableColumn id="30" xr3:uid="{523EB577-B90A-49BE-8EEA-3F4727BF3A79}" name="Sector" dataDxfId="243">
      <calculatedColumnFormula>IF('INT-Pivots'!AE6="","",'INT-Pivots'!AE6)</calculatedColumnFormula>
    </tableColumn>
    <tableColumn id="31" xr3:uid="{72F2DD57-309B-48DB-9FC8-411102660A65}" name="Project" dataDxfId="242">
      <calculatedColumnFormula>IF('INT-Pivots'!AC6="","",'INT-Pivots'!AC6)</calculatedColumnFormula>
    </tableColumn>
    <tableColumn id="32" xr3:uid="{D9729402-4147-49BF-96FE-23E35A2ABE83}" name="Beneficiaries" dataDxfId="241">
      <calculatedColumnFormula>IF('INT-Pivots'!AF6="","",'INT-Pivots'!AF6)</calculatedColumnFormula>
    </tableColumn>
    <tableColumn id="33" xr3:uid="{8FD9E5C2-A9BF-4923-A79A-BDCD5A96CA7A}" name="Implementer" dataDxfId="240">
      <calculatedColumnFormula>IF('INT-Pivots'!AD6="","",'INT-Pivots'!AD6)</calculatedColumnFormula>
    </tableColumn>
    <tableColumn id="35" xr3:uid="{14DF72C5-56C1-4A35-8B46-670EC3C19A3C}" name="Complete?" dataDxfId="239">
      <calculatedColumnFormula>IF(B6="","",VLOOKUP(B6,Dashboard!$B$11:$L$86,9,FALSE))</calculatedColumnFormula>
    </tableColumn>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EA61090-CFC7-49EE-B0DD-4DF66F98535D}" name="IPimport" displayName="IPimport" ref="A10:DC86" totalsRowShown="0" headerRowDxfId="237">
  <autoFilter ref="A10:DC86" xr:uid="{2EA61090-CFC7-49EE-B0DD-4DF66F98535D}">
    <filterColumn colId="6">
      <filters>
        <filter val="Co-funding"/>
      </filters>
    </filterColumn>
  </autoFilter>
  <tableColumns count="107">
    <tableColumn id="1" xr3:uid="{92C496BF-2B6F-4D4E-99AB-46E50A61878B}" name="RELATED ACTIVITY"/>
    <tableColumn id="2" xr3:uid="{1668DD51-6FBA-4304-A159-986C2F5343D1}" name="EXPENDITURE CATEGORY"/>
    <tableColumn id="3" xr3:uid="{E377EAA4-4555-4669-B190-6E3D50BE9B79}" name="EXPENDITURE #"/>
    <tableColumn id="4" xr3:uid="{73FF7EE0-500C-4846-9D67-65D94D969737}" name="DESCRIPTION OF EXPENDITURE"/>
    <tableColumn id="5" xr3:uid="{684160C3-6956-4BAF-B21D-2FE09C0BCE31}" name="IMPLEMENTER"/>
    <tableColumn id="6" xr3:uid="{834468F8-D596-4C1A-AC43-6FB43DD20661}" name="NOTES"/>
    <tableColumn id="7" xr3:uid="{9F7C5DA3-169B-4EE2-A71F-38A403A28F9F}" name="SOURCE OF FUNDING"/>
    <tableColumn id="8" xr3:uid="{855EB3ED-0DC3-46A8-932B-732BD97A5ED2}" name="QUANTITY"/>
    <tableColumn id="9" xr3:uid="{E06E6CE5-3DC9-4FA4-8A8B-417B2F75C585}" name="UNIT"/>
    <tableColumn id="10" xr3:uid="{10CDE880-9C89-42F4-B6E0-8AFA93784E94}" name="UNIT COST ($US)"/>
    <tableColumn id="11" xr3:uid="{DBCB6511-B40F-4E35-AA08-A7AF2D001F4A}" name="TOTAL COST"/>
    <tableColumn id="12" xr3:uid="{98A8B48C-D9A6-4F42-A778-E4C1A8411C92}" name="YEAR 1 COST ($US)"/>
    <tableColumn id="13" xr3:uid="{ED348F2A-72AF-46F2-ACDD-1CC7AD0E487E}" name="YEAR 2 COST ($US)"/>
    <tableColumn id="14" xr3:uid="{480F5BE1-9775-4F6B-9DFA-24F323CC84EF}" name="YEAR 3 COST ($US)"/>
    <tableColumn id="15" xr3:uid="{BF183AA1-F3CF-450D-93CF-720E39462C6A}" name="ADD UP TO TOTAL?"/>
    <tableColumn id="16" xr3:uid="{2A64AAF1-A4B4-4801-A508-3E7BACBCE1E8}" name="Activity code"/>
    <tableColumn id="17" xr3:uid="{60165D9D-627B-47EE-AEB2-9E2A4C8A3FAC}" name="Expenditure for summary"/>
    <tableColumn id="18" xr3:uid="{A1D55C23-7070-4BC9-ABD2-2CC379013DD3}" name="Related activity for summary"/>
    <tableColumn id="19" xr3:uid="{61515598-8820-461E-8EDB-A5D42091A446}" name="Implementer agreement"/>
    <tableColumn id="20" xr3:uid="{8A4ED3DA-0DEF-4FD9-BF46-29B3CE1543ED}" name="Unique code"/>
    <tableColumn id="21" xr3:uid="{0CA9CD1F-3B12-45D8-9063-D802A2F0CA5A}" name="Expenditure/Code"/>
    <tableColumn id="22" xr3:uid="{D1B94492-7E7E-46CD-8FD3-9F38618277AA}" name="Expenditure/Level above"/>
    <tableColumn id="23" xr3:uid="{1DCBEE91-2544-40B9-9FE1-DEC3BAF1C821}" name="Expenditure/Level"/>
    <tableColumn id="24" xr3:uid="{3ECF94AA-E7ED-408D-A8EA-37E09AFA0BFA}" name="Project"/>
    <tableColumn id="25" xr3:uid="{C4A516C6-8C19-48F3-B113-BA6643EA58AE}" name="Activities.RELATED OUTPUT"/>
    <tableColumn id="26" xr3:uid="{3DE37356-E752-485E-87F7-3C036B747787}" name="Activities.ACTIVITY #"/>
    <tableColumn id="27" xr3:uid="{92B884EC-556E-45FF-A284-845D15CFA69E}" name="Activities.ACTIVITY NAME"/>
    <tableColumn id="28" xr3:uid="{EF2AA836-E8F1-4239-9BFC-FDE11D220053}" name="Activities.ACTIVITY DESCRIPTION"/>
    <tableColumn id="29" xr3:uid="{E1EEC4D7-AF8F-4063-9BF6-9E46506A1B7C}" name="Activities.ACTIVITY CATEGORY"/>
    <tableColumn id="30" xr3:uid="{F4CC37F5-5878-4264-8952-F9D30DE1FAD8}" name="Activities.AMOUNT"/>
    <tableColumn id="31" xr3:uid="{C19B416A-DBE1-4B12-9A45-1FB74E1E6CB9}" name="Activities.UNIT"/>
    <tableColumn id="32" xr3:uid="{8D131BAD-56A1-4B77-81E5-B6483C297C8C}" name="Activities.IMPLEMENTER"/>
    <tableColumn id="33" xr3:uid="{C5DCDF5E-82B4-4C9E-8A59-0BF03211A793}" name="Activities.LOCATION"/>
    <tableColumn id="34" xr3:uid="{ACC1CDF9-4760-43C2-B8E9-D9C2310FFEEA}" name="Activities.BENEFICIARY COUNTRIES"/>
    <tableColumn id="35" xr3:uid="{226027BE-6244-4CD5-97B2-3937D203C1A9}" name="Activities.OTHER BENEFICIARIES"/>
    <tableColumn id="36" xr3:uid="{6B833757-2EA2-468B-A2E3-D2F541295290}" name="Activities.ACTIVITY START DATE"/>
    <tableColumn id="37" xr3:uid="{80844169-FA29-45F1-8D77-716CD5D4B0FD}" name="Activities.ACTIVITY END DATE"/>
    <tableColumn id="38" xr3:uid="{639FB23C-9566-4C25-8248-10C54696D8BE}" name="Activities.PROOF OF DELIVERY TYPE"/>
    <tableColumn id="39" xr3:uid="{04024BEF-3714-42DC-B9C9-532A75E122F2}" name="Delivery description"/>
    <tableColumn id="40" xr3:uid="{9554F315-F402-4B16-A989-1CD012786526}" name="Activities.DELIVERY DATE"/>
    <tableColumn id="41" xr3:uid="{C7500B05-0410-449A-8C86-1F497059B198}" name="Activities.CCAC ACCEPTANCE CRITERIA"/>
    <tableColumn id="42" xr3:uid="{769E4F4B-0241-4213-ABAC-9EEEA57DEA1F}" name="Activities.Output # for formula"/>
    <tableColumn id="43" xr3:uid="{E1333B8E-1CA8-4373-9D65-9AA8DF5EB9C0}" name="Activities.Activity for summary"/>
    <tableColumn id="44" xr3:uid="{82EA47F6-2BAD-4362-95DA-876C964C823B}" name="Activities.Related output for summary"/>
    <tableColumn id="45" xr3:uid="{9C039270-8B73-4529-951C-EA5A4A50B32B}" name="Activities.Activity name for list"/>
    <tableColumn id="46" xr3:uid="{45472BBA-FAFC-43FD-BB6A-23B9EAC62656}" name="Activities.Activity/Unique code"/>
    <tableColumn id="47" xr3:uid="{E8F12E75-404D-4278-99EA-D6903569B131}" name="Activities.Activity/Code/Name"/>
    <tableColumn id="48" xr3:uid="{E5AD0898-7FC1-4711-B69A-5AA650F8B241}" name="Activities.Activity/Level above"/>
    <tableColumn id="49" xr3:uid="{2F3C19ED-4D9F-4FF7-B9D5-AA7214828EFC}" name="Activities.Activity/Level"/>
    <tableColumn id="50" xr3:uid="{2F03C8B6-4B7D-4361-81C0-F74C1F046760}" name="Activities.Activity/Project"/>
    <tableColumn id="51" xr3:uid="{7F3A4A0A-0B38-4461-8907-C210B3630298}" name="Outputs.OUTPUT #"/>
    <tableColumn id="52" xr3:uid="{E64F649F-DAE6-4962-A1FE-703EC6DFFE6A}" name="Outputs.OUTPUT NAME"/>
    <tableColumn id="53" xr3:uid="{AE3FE787-330B-4E1D-8284-A0D7A0EDA553}" name="Outputs.DESCRIPTION"/>
    <tableColumn id="54" xr3:uid="{26814ADE-A823-4534-9E61-5404A4B295ED}" name="Outputs.RELATED OUTCOME"/>
    <tableColumn id="55" xr3:uid="{B70A36DA-BCB6-4F76-BF2A-65B41DA0B3C9}" name="Outputs.INDICATOR"/>
    <tableColumn id="56" xr3:uid="{4E1FEF49-804F-47F7-9AFA-950D89113176}" name="Outputs.AMOUNT"/>
    <tableColumn id="57" xr3:uid="{F133B967-2BD2-4F36-A9DC-3B42E9E0C301}" name="Outputs.UNIT"/>
    <tableColumn id="58" xr3:uid="{93755EFA-81A3-4BFA-ADCC-BC1C5608696B}" name="Outputs.IMPLEMENTER"/>
    <tableColumn id="59" xr3:uid="{1807CCB3-CA59-4A1F-AF53-2C8E590AA5A1}" name="Outputs.USERS/BENEFICIARIES"/>
    <tableColumn id="60" xr3:uid="{0EC31726-1922-4902-856D-BE0009BF28D4}" name="Outputs.OTHER BENEFICIARIES"/>
    <tableColumn id="61" xr3:uid="{E8BCB918-6EF2-481A-818B-CDCAD77A06C1}" name="Outputs.INTENDED USE"/>
    <tableColumn id="62" xr3:uid="{4AA3B90D-3A0A-453C-B0A2-14C09D7E6A03}" name="Outputs.PROOF OF DELIVERY TYPE"/>
    <tableColumn id="63" xr3:uid="{A21D5BBF-056E-498F-8D12-13B4E6CCFC0D}" name="Outputs.DELIVERY DESCRIPTION"/>
    <tableColumn id="64" xr3:uid="{17CB9242-54CD-484D-AC72-5B833E0EF197}" name="Outputs.DELIVERY DATE"/>
    <tableColumn id="65" xr3:uid="{DADF51A6-16C9-41EE-BD61-9AC553A9B050}" name="Outputs.CCAC ACCEPTANCE CRITERIA"/>
    <tableColumn id="66" xr3:uid="{F433CAAE-65BD-4B1A-B92F-A24BBA7B3B2F}" name="Outputs.Output for dropdown"/>
    <tableColumn id="67" xr3:uid="{A14C9EAA-D9FC-4E4E-A30B-D22087069823}" name="Outputs.Output for summary"/>
    <tableColumn id="68" xr3:uid="{E2416496-1F1D-4154-85A7-4B1BA0540A18}" name="Outputs.Related outcome for summary"/>
    <tableColumn id="69" xr3:uid="{04908F8E-13E9-4BC3-B4FB-E63299EA9EB8}" name="Outputs.Output/Unique code"/>
    <tableColumn id="70" xr3:uid="{9824B34A-A08F-4F67-93D0-2440AD7FA53D}" name="Outputs.Output/Code/Name"/>
    <tableColumn id="71" xr3:uid="{EE459CC4-9A79-4CDC-A68D-BA9C5A0A08AE}" name="Outputs.Output/Level"/>
    <tableColumn id="72" xr3:uid="{DF284247-F8DA-48E7-B54A-6A8C9E50FD0F}" name="Outputs.Output/Level above"/>
    <tableColumn id="73" xr3:uid="{5FDBAFD0-41A5-4B8A-B53C-308269861368}" name="Outputs.Output/Project"/>
    <tableColumn id="74" xr3:uid="{3D3C0832-13ED-4AB1-A8E4-11C7E95572D0}" name="Outcomes.OUTCOME #"/>
    <tableColumn id="75" xr3:uid="{1E65672F-5591-4981-875A-D2C02FF3ED9C}" name="Outcomes.OUTCOME NAME"/>
    <tableColumn id="76" xr3:uid="{135717D4-FAA7-4936-B201-DBD486571B51}" name="Outcomes.OUTCOME DESCRIPTION"/>
    <tableColumn id="77" xr3:uid="{6C8842FB-1C91-49A1-9B0B-B69E22EF0049}" name="Outcomes.OUTCOME INDICATOR"/>
    <tableColumn id="78" xr3:uid="{6989CB42-92C9-4665-9E21-10C1172B462C}" name="Outcomes.TARGET"/>
    <tableColumn id="79" xr3:uid="{D9599789-E8DB-4C81-B58C-6A4579D03629}" name="Outcomes.TARGET UNIT"/>
    <tableColumn id="80" xr3:uid="{35CB65A1-575A-4155-A6C9-70FD68C79EF4}" name="Outcomes.Outcome for dropdown"/>
    <tableColumn id="81" xr3:uid="{3CCA4380-CF3E-4BDB-92E8-D05F9BE99AA8}" name="Outcomes.Outcome for summary"/>
    <tableColumn id="82" xr3:uid="{A190F9CB-08B8-433B-BE56-BD1D7D347BF0}" name="Outcomes.Unique code"/>
    <tableColumn id="83" xr3:uid="{4336005D-E7E4-4DCD-9B78-1503E20A5645}" name="Outcomes.Outcome/Code"/>
    <tableColumn id="84" xr3:uid="{F56617EC-1C9C-48A2-994F-EE8C7DEA5F69}" name="Outcomes.Outcome/Level above"/>
    <tableColumn id="85" xr3:uid="{8D2F8675-A219-4199-9EF7-005F95FE9760}" name="Outcomes.Oucome/Level"/>
    <tableColumn id="86" xr3:uid="{801223CF-598B-4FD2-B94A-98C23651C258}" name="Outcomes.Outcome/Project"/>
    <tableColumn id="87" xr3:uid="{4A6EAFDD-8473-4595-A667-AEDD1FE7488A}" name="Project.1.PROJECT #"/>
    <tableColumn id="88" xr3:uid="{9151BE3E-426C-4EF9-98F9-8A8D01887664}" name="Project.1.Sector"/>
    <tableColumn id="89" xr3:uid="{A2BA1C4B-D227-43DD-BFDF-209BEF55E6EF}" name="Project.1.Full project name"/>
    <tableColumn id="90" xr3:uid="{0EE9B2E5-7E31-4066-BB90-01909516D050}" name="Expenditure.Agreement-Implementer"/>
    <tableColumn id="91" xr3:uid="{9523D8D9-7461-45D9-AB51-19C8B101F7A2}" name="Output.Agreement-Implementer"/>
    <tableColumn id="92" xr3:uid="{14F4BDB4-D9B3-48AD-A292-6159BCEF6AAC}" name="Activity.Agreement-Implementer"/>
    <tableColumn id="93" xr3:uid="{9F62875C-F71A-44C2-9ED8-2078ABD56A68}" name="Kolom1"/>
    <tableColumn id="94" xr3:uid="{55F5FC2F-006E-4533-8A93-23F1E0A9EA2C}" name="Kolom2"/>
    <tableColumn id="95" xr3:uid="{EE560F90-2F51-4AA3-B96C-59496F17DDF4}" name="Kolom3"/>
    <tableColumn id="96" xr3:uid="{73DC67EA-7445-4EA2-97C4-413E3A6E3AF0}" name="Kolom4"/>
    <tableColumn id="97" xr3:uid="{8B54AB23-E70D-4CA0-8E55-900ACAD5B356}" name="Kolom5"/>
    <tableColumn id="98" xr3:uid="{15D09269-F6B4-4753-B8C4-F7FAD1994FF5}" name="Kolom6"/>
    <tableColumn id="99" xr3:uid="{69F25662-E607-42A6-8E91-C92CCE60D7EE}" name="Kolom7"/>
    <tableColumn id="100" xr3:uid="{1A79DAFF-07D1-42DC-B2B4-6802638D701B}" name="Kolom8"/>
    <tableColumn id="101" xr3:uid="{A87DA3E5-7B6B-4789-9F1A-70DCFA81924D}" name="Kolom9"/>
    <tableColumn id="102" xr3:uid="{8AA7624C-EA3D-439D-99FC-5E2B0BFEF7EF}" name="Kolom10"/>
    <tableColumn id="103" xr3:uid="{D88B9CE6-98A8-4E56-BB9C-D760FF4C54DD}" name="Kolom11"/>
    <tableColumn id="104" xr3:uid="{ADCA3CDD-4F64-4B87-BB00-8D09F1AF171D}" name="Kolom12"/>
    <tableColumn id="105" xr3:uid="{636ABCF7-F194-458D-B66A-F03B1CDE9BEF}" name="Kolom13"/>
    <tableColumn id="106" xr3:uid="{0B3FDEA4-367C-4ABB-9109-908DF82C34D7}" name="Kolom14"/>
    <tableColumn id="107" xr3:uid="{1FDB560E-4E47-471D-B0DA-293846EB45AF}" name="Kolom15"/>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078BD74-8E7C-43B2-B6EB-E3C3D7862B6C}" name="IndicatorsAll" displayName="IndicatorsAll" ref="A1:H22" totalsRowShown="0" headerRowDxfId="142" dataDxfId="141">
  <autoFilter ref="A1:H22" xr:uid="{0D5D7374-1D7E-4AF8-863B-F6A8C175D875}"/>
  <sortState xmlns:xlrd2="http://schemas.microsoft.com/office/spreadsheetml/2017/richdata2" ref="A2:H22">
    <sortCondition ref="H1:H22"/>
  </sortState>
  <tableColumns count="8">
    <tableColumn id="1" xr3:uid="{FAFCA628-2C93-4521-AEF1-B5D9A7A66A74}" name="Main indicator" dataDxfId="140"/>
    <tableColumn id="11" xr3:uid="{BCEAC42B-F4A6-484E-B368-4BA2298B16B7}" name="Unit of measure" dataDxfId="139"/>
    <tableColumn id="9" xr3:uid="{1C72184E-0DC9-42E5-8584-907CE112AAB2}" name="Instructions for first dropdown" dataDxfId="138"/>
    <tableColumn id="2" xr3:uid="{D1217736-C485-4574-81E4-A79A1C5B0247}" name="1st dropdown list" dataDxfId="137"/>
    <tableColumn id="10" xr3:uid="{B658C1EC-ED8B-470D-B1B8-FE198035921A}" name="Instructions for 2nd dropdown" dataDxfId="136"/>
    <tableColumn id="12" xr3:uid="{2C8B7543-E3B3-445A-949F-93EDD0997D4E}" name="2nd dropdown list" dataDxfId="135"/>
    <tableColumn id="3" xr3:uid="{8366A5F0-548E-488A-9526-CE7BA9352E6F}" name="Instructions for open text" dataDxfId="134"/>
    <tableColumn id="4" xr3:uid="{52477CC1-2EF6-4159-84DA-87435179E404}" name="Level" dataDxfId="133"/>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BFA836-06DC-432C-8B8F-90FD06B89237}" name="ActivityStatus" displayName="ActivityStatus" ref="D2:F6" totalsRowShown="0" headerRowDxfId="132">
  <autoFilter ref="D2:F6" xr:uid="{40EF84D7-4005-44D3-A9C9-214D992D8251}"/>
  <tableColumns count="3">
    <tableColumn id="1" xr3:uid="{C0686109-5A62-4297-8EA4-0B8A2A98CE9D}" name="Activity status"/>
    <tableColumn id="2" xr3:uid="{9B6851CD-9D7B-4DCF-AA10-B792D45FA40D}" name="Output status"/>
    <tableColumn id="3" xr3:uid="{D8B9FB45-F591-4CB2-BBD6-1819EF72D291}" name="Objective status"/>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A49661D-62B5-43A5-8D6E-604560057B43}" name="ProjectStatus" displayName="ProjectStatus" ref="B2:B4" totalsRowShown="0">
  <autoFilter ref="B2:B4" xr:uid="{80A67C3E-49B6-4340-BE67-C1381B8636EF}"/>
  <tableColumns count="1">
    <tableColumn id="1" xr3:uid="{BD311B54-F8A5-4D00-B9AB-FE40B4AFE2E2}" name="Project status"/>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41DDB7-7696-4C40-ABA9-F0C124B4F4B6}" name="ReportingPeriods" displayName="ReportingPeriods" ref="P2:P12" totalsRowShown="0">
  <autoFilter ref="P2:P12" xr:uid="{FCEFD13D-4C83-4871-94ED-73C2274541E8}"/>
  <tableColumns count="1">
    <tableColumn id="1" xr3:uid="{B69BCF7C-5E9D-4445-9AF9-0ADFCA76380E}" name="Reporting periods" dataDxfId="131"/>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FB42955-5EF0-4B17-8686-746471E57EE0}" name="TypeExpenditure" displayName="TypeExpenditure" ref="J2:J9" totalsRowShown="0">
  <autoFilter ref="J2:J9" xr:uid="{CE957B8B-D671-4920-B172-2656124865D9}"/>
  <tableColumns count="1">
    <tableColumn id="1" xr3:uid="{9259E277-92E2-4A99-B427-0014F85F5437}" name="Type of expenditure"/>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C59788C-D832-4ADB-A9E3-B7941D91EE7B}" name="ActivityCategory" displayName="ActivityCategory" ref="L2:L9" totalsRowShown="0">
  <autoFilter ref="L2:L9" xr:uid="{F4467176-A154-4D34-9495-05379D168DBF}"/>
  <sortState xmlns:xlrd2="http://schemas.microsoft.com/office/spreadsheetml/2017/richdata2" ref="L3:L8">
    <sortCondition ref="L2:L8"/>
  </sortState>
  <tableColumns count="1">
    <tableColumn id="1" xr3:uid="{33D7405E-97D7-433C-AC3B-B81501EF8A5F}" name="Activity category"/>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E6321C8-5C03-4DB7-81FF-6B918C73DB59}" name="CCACObjective" displayName="CCACObjective" ref="R2:R6" totalsRowShown="0" dataDxfId="130">
  <autoFilter ref="R2:R6" xr:uid="{FE2FC096-42F2-4649-A649-DFBC89C43328}"/>
  <tableColumns count="1">
    <tableColumn id="1" xr3:uid="{A45ECA89-481D-472D-B42D-ADE7315A5CC4}" name="CCAC objective" dataDxfId="129"/>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AC91249-AC07-4DA7-AEC0-758F184416C1}" name="Table32" displayName="Table32" ref="T2:T12" totalsRowShown="0">
  <autoFilter ref="T2:T12" xr:uid="{41FE3CC2-7792-44DB-A555-44E6D46DC367}"/>
  <tableColumns count="1">
    <tableColumn id="1" xr3:uid="{BA7ECE14-51AD-4D6E-81BA-6CFC2027FEF6}" name="Sectors"/>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F2ED63E-4B03-4544-9662-5F724C1F4057}" name="Table34" displayName="Table34" ref="V2:V9" totalsRowShown="0">
  <autoFilter ref="V2:V9" xr:uid="{466023C6-1D2F-4B9A-89C5-91CB08E843FC}"/>
  <sortState xmlns:xlrd2="http://schemas.microsoft.com/office/spreadsheetml/2017/richdata2" ref="V3:V9">
    <sortCondition ref="V2:V9"/>
  </sortState>
  <tableColumns count="1">
    <tableColumn id="1" xr3:uid="{B3578501-0F60-4AEE-9478-A429B0A63BEB}" name="Regions"/>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3FD3BC0C-FD86-40D3-BECF-B36010CEC5CB}" name="Table35" displayName="Table35" ref="X2:X7" totalsRowShown="0">
  <autoFilter ref="X2:X7" xr:uid="{2A0BEC3E-34EF-4469-834F-B3BC1320FDAC}"/>
  <sortState xmlns:xlrd2="http://schemas.microsoft.com/office/spreadsheetml/2017/richdata2" ref="X3:X7">
    <sortCondition ref="X2:X7"/>
  </sortState>
  <tableColumns count="1">
    <tableColumn id="1" xr3:uid="{331FB23F-C9E3-49DC-9A23-4BD5AD2F9EB7}" name="Pollutants addresse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ADC2536-AD96-4B50-A817-58DF106F55E9}" name="Table36" displayName="Table36" ref="Z2:Z11" totalsRowShown="0">
  <autoFilter ref="Z2:Z11" xr:uid="{2D80A7B8-81CD-4985-BD34-24553025124D}"/>
  <sortState xmlns:xlrd2="http://schemas.microsoft.com/office/spreadsheetml/2017/richdata2" ref="Z3:Z11">
    <sortCondition ref="Z2:Z11"/>
  </sortState>
  <tableColumns count="1">
    <tableColumn id="1" xr3:uid="{8B243D5E-FA81-423B-96FE-CB9EA0C99ECB}" name="Resource type"/>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7FAD026D-700B-4136-9029-B1BBC898F0EA}" name="Table38" displayName="Table38" ref="AB2:AB6" totalsRowShown="0">
  <autoFilter ref="AB2:AB6" xr:uid="{C459C71B-E77A-47E7-BCB7-D1785CC919DA}"/>
  <tableColumns count="1">
    <tableColumn id="1" xr3:uid="{C9B2DA01-ACDB-49F9-AF53-1C6E0ACBCD21}" name="Regional scope"/>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A8CBB4B-4662-4054-BE49-E8029692AA09}" name="Table5" displayName="Table5" ref="H2:H6" totalsRowShown="0" headerRowDxfId="128">
  <autoFilter ref="H2:H6" xr:uid="{DAB74592-E437-4CDF-9C31-C2E0BDEAE77E}"/>
  <sortState xmlns:xlrd2="http://schemas.microsoft.com/office/spreadsheetml/2017/richdata2" ref="H3:H6">
    <sortCondition ref="H2:H6"/>
  </sortState>
  <tableColumns count="1">
    <tableColumn id="1" xr3:uid="{A612C38B-BC60-403A-8020-58C7CDA6786C}" name="UNEP expenditure"/>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9E88415-8C8B-4A25-BFF9-649EFBD6E9DA}" name="Table7" displayName="Table7" ref="N2:N16" totalsRowShown="0">
  <autoFilter ref="N2:N16" xr:uid="{F058CBD5-60BA-48D6-B506-2EBFFE86FCC6}"/>
  <sortState xmlns:xlrd2="http://schemas.microsoft.com/office/spreadsheetml/2017/richdata2" ref="N3:N14">
    <sortCondition ref="N2:N14"/>
  </sortState>
  <tableColumns count="1">
    <tableColumn id="1" xr3:uid="{8D32D7B0-C444-4464-A983-40FD1040957C}" name="Means of verification"/>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0B5E2C7-1642-494F-A669-8CA762E84979}" name="Table27" displayName="Table27" ref="B5:AH10" totalsRowShown="0" headerRowDxfId="127" dataDxfId="125" headerRowBorderDxfId="126" tableBorderDxfId="124" totalsRowBorderDxfId="123">
  <tableColumns count="33">
    <tableColumn id="1" xr3:uid="{2E35FEC2-F8E4-417C-9230-EF16CE837A33}" name="Outcome" dataDxfId="122">
      <calculatedColumnFormula>IF('INT-Pivots'!AK6="","",'INT-Pivots'!AK6)</calculatedColumnFormula>
    </tableColumn>
    <tableColumn id="2" xr3:uid="{39614706-DBD7-4EE1-BF92-464AC9C29979}" name="Indicator" dataDxfId="121">
      <calculatedColumnFormula>IF('INT-Pivots'!AL6="","",'INT-Pivots'!AL6)</calculatedColumnFormula>
    </tableColumn>
    <tableColumn id="33" xr3:uid="{13B9D060-215C-4345-84AE-07CAE869D5A2}" name="Target" dataDxfId="120">
      <calculatedColumnFormula>IF('INT-Pivots'!AM6="","",'INT-Pivots'!AM6)</calculatedColumnFormula>
    </tableColumn>
    <tableColumn id="20" xr3:uid="{B67462EE-BD6F-477C-A439-DE137215B555}" name="Unit" dataDxfId="119">
      <calculatedColumnFormula>IF('INT-Pivots'!AN6="","",'INT-Pivots'!AN6)</calculatedColumnFormula>
    </tableColumn>
    <tableColumn id="3" xr3:uid="{CB4F78BB-AA13-4EE3-A74C-89A71A0E26E0}" name="Unit of measure" dataDxfId="118">
      <calculatedColumnFormula>IF(ISERROR(VLOOKUP($C6,'Indicator validation'!$J$3:$N$20,2)),"",VLOOKUP($C6,'Indicator validation'!$J$3:$N$20,2))</calculatedColumnFormula>
    </tableColumn>
    <tableColumn id="4" xr3:uid="{C2A7AF98-3696-4475-AE60-6C45432F7560}" name="Amount" dataDxfId="117"/>
    <tableColumn id="5" xr3:uid="{9D39C41D-E403-4620-9685-E26FCB5A5921}" name="Disaggregation info instructions" dataDxfId="116">
      <calculatedColumnFormula>IF(ISERROR(VLOOKUP($C6,'Indicator validation'!$J$4:$N$16,3)),"",VLOOKUP($C6,'Indicator validation'!$J$4:$N$16,3))</calculatedColumnFormula>
    </tableColumn>
    <tableColumn id="6" xr3:uid="{8383A74B-D92C-449A-BD73-154EB7AABC13}" name="Disaggregation info (if applicable)" dataDxfId="115"/>
    <tableColumn id="7" xr3:uid="{D3023AB0-C2B2-45E1-A879-7A5D7B59E072}" name="Disaggregation info instructions2" dataDxfId="114">
      <calculatedColumnFormula>IF(ISERROR(VLOOKUP($C6,'Indicator validation'!$J$3:$N$16,4)),"",VLOOKUP($C6,'Indicator validation'!$J$3:$N$16,4))</calculatedColumnFormula>
    </tableColumn>
    <tableColumn id="8" xr3:uid="{B0EA76B0-6E4C-4E76-BFAD-6182328350B5}" name="Disaggregation info (if applicable)2" dataDxfId="113"/>
    <tableColumn id="9" xr3:uid="{75E911EA-C306-4EA2-ADF6-E289832E7463}" name="Additional info (if applicable)" dataDxfId="112">
      <calculatedColumnFormula>IF(ISERROR(VLOOKUP($C6,'Indicator validation'!$J$4:$N$16,5)),"",VLOOKUP($C6,'Indicator validation'!$J$4:$N$16,5))</calculatedColumnFormula>
    </tableColumn>
    <tableColumn id="10" xr3:uid="{EDDA2EDB-D2CE-4B46-A63F-61D1EA87937E}" name="Additional info" dataDxfId="111"/>
    <tableColumn id="12" xr3:uid="{28B2A92B-DC06-43C0-A0AC-35B1DECD4990}" name="Title_x000a_Document 1" dataDxfId="110"/>
    <tableColumn id="13" xr3:uid="{E91F317F-E7A9-4631-B933-BC105EBF8312}" name="Summary_x000a_Document 1" dataDxfId="109"/>
    <tableColumn id="14" xr3:uid="{64AAB69E-CDEC-4CCE-B8E1-CA0EF8FA3A0E}" name="URL_x000a_Document 1" dataDxfId="108"/>
    <tableColumn id="15" xr3:uid="{5352392E-0F63-40FE-976B-EF44E6BEA9E7}" name="Add to CCAC website?_x000a_Document 1" dataDxfId="107"/>
    <tableColumn id="16" xr3:uid="{1ECB5BC2-6A27-454C-B46E-4954F63543F0}" name="Type_x000a_Document 1" dataDxfId="106"/>
    <tableColumn id="17" xr3:uid="{786DC01C-B3D6-4BBE-9AEC-5665060CD5AF}" name="Authors_x000a_Document 1" dataDxfId="105"/>
    <tableColumn id="18" xr3:uid="{38D5CECB-FFC1-49D5-AB56-8AEE6CAA53C3}" name="Sources_x000a_Document 1" dataDxfId="104"/>
    <tableColumn id="19" xr3:uid="{B432102C-2A17-4020-B88F-301777EB57EC}" name="Date published _x000a_(mmmm yyyy) _x000a_Document 1" dataDxfId="103"/>
    <tableColumn id="21" xr3:uid="{31981749-DAFE-4276-A952-901BB2A23967}" name="Title_x000a_Document 2" dataDxfId="102"/>
    <tableColumn id="22" xr3:uid="{663DD04E-7E5A-4684-99F1-385B4304EBFA}" name="Summary_x000a_Document 2" dataDxfId="101"/>
    <tableColumn id="23" xr3:uid="{E15F7195-387F-4AEB-9F51-38D7E75C91D3}" name="URL_x000a_Document 2" dataDxfId="100"/>
    <tableColumn id="24" xr3:uid="{1483ED83-3EDA-4E63-A11B-059281F6C254}" name="Add to CCAC website?_x000a_Document 2" dataDxfId="99"/>
    <tableColumn id="25" xr3:uid="{0C4E374A-1675-4A43-81F4-9FD3B861635D}" name="Type_x000a_Document 2" dataDxfId="98"/>
    <tableColumn id="26" xr3:uid="{2A00BD6B-9B70-43EF-940F-A9706F717724}" name="Authors_x000a_Document 2" dataDxfId="97"/>
    <tableColumn id="27" xr3:uid="{3202744B-1BC0-4D98-B8FB-674D555E45D0}" name="Sources_x000a_Document 2" dataDxfId="96"/>
    <tableColumn id="28" xr3:uid="{B150713E-1A8A-4FF0-A9F0-64B5F61C6E19}" name="Date published _x000a_(mmmm yyyy)_x000a_Document 2" dataDxfId="95"/>
    <tableColumn id="29" xr3:uid="{09ACE95F-2992-410E-A5B3-6975C3C79D52}" name="Sector" dataDxfId="94">
      <calculatedColumnFormula>IF('INT-Pivots'!AO6="","",'INT-Pivots'!AO6)</calculatedColumnFormula>
    </tableColumn>
    <tableColumn id="30" xr3:uid="{5C8E601D-DAD7-41A2-A7AC-1F5703C3E4EF}" name="Beneficiaries" dataDxfId="93"/>
    <tableColumn id="31" xr3:uid="{9EF4C192-6434-416F-B38C-50D5482FCBAA}" name="Contract" dataDxfId="92"/>
    <tableColumn id="32" xr3:uid="{D5D5491D-0818-45B3-BA0B-FA09BA0D51F6}" name="Beneficiary" dataDxfId="91"/>
    <tableColumn id="34" xr3:uid="{9C2D98C7-9EC4-4A0F-8712-4D09CB2D126F}" name="Complete" dataDxfId="90">
      <calculatedColumnFormula>IF(B6="","",VLOOKUP(B6,Dashboard!$B$11:$M$86,10,FALSE))</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8" Type="http://schemas.openxmlformats.org/officeDocument/2006/relationships/pivotTable" Target="../pivotTables/pivotTable9.xml"/><Relationship Id="rId3" Type="http://schemas.openxmlformats.org/officeDocument/2006/relationships/pivotTable" Target="../pivotTables/pivotTable4.xml"/><Relationship Id="rId7" Type="http://schemas.openxmlformats.org/officeDocument/2006/relationships/pivotTable" Target="../pivotTables/pivotTable8.xml"/><Relationship Id="rId2" Type="http://schemas.openxmlformats.org/officeDocument/2006/relationships/pivotTable" Target="../pivotTables/pivotTable3.xml"/><Relationship Id="rId1" Type="http://schemas.openxmlformats.org/officeDocument/2006/relationships/pivotTable" Target="../pivotTables/pivotTable2.xml"/><Relationship Id="rId6" Type="http://schemas.openxmlformats.org/officeDocument/2006/relationships/pivotTable" Target="../pivotTables/pivotTable7.xml"/><Relationship Id="rId5" Type="http://schemas.openxmlformats.org/officeDocument/2006/relationships/pivotTable" Target="../pivotTables/pivotTable6.xml"/><Relationship Id="rId4" Type="http://schemas.openxmlformats.org/officeDocument/2006/relationships/pivotTable" Target="../pivotTables/pivotTable5.xml"/><Relationship Id="rId9"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pivotTable" Target="../pivotTables/pivotTable12.xml"/><Relationship Id="rId7" Type="http://schemas.openxmlformats.org/officeDocument/2006/relationships/printerSettings" Target="../printerSettings/printerSettings8.bin"/><Relationship Id="rId2" Type="http://schemas.openxmlformats.org/officeDocument/2006/relationships/pivotTable" Target="../pivotTables/pivotTable11.xml"/><Relationship Id="rId1" Type="http://schemas.openxmlformats.org/officeDocument/2006/relationships/pivotTable" Target="../pivotTables/pivotTable10.xml"/><Relationship Id="rId6" Type="http://schemas.openxmlformats.org/officeDocument/2006/relationships/pivotTable" Target="../pivotTables/pivotTable15.xml"/><Relationship Id="rId5" Type="http://schemas.openxmlformats.org/officeDocument/2006/relationships/pivotTable" Target="../pivotTables/pivotTable14.xml"/><Relationship Id="rId4" Type="http://schemas.openxmlformats.org/officeDocument/2006/relationships/pivotTable" Target="../pivotTables/pivotTable13.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12.xml"/><Relationship Id="rId13" Type="http://schemas.openxmlformats.org/officeDocument/2006/relationships/table" Target="../tables/table17.xml"/><Relationship Id="rId3" Type="http://schemas.openxmlformats.org/officeDocument/2006/relationships/table" Target="../tables/table7.xml"/><Relationship Id="rId7" Type="http://schemas.openxmlformats.org/officeDocument/2006/relationships/table" Target="../tables/table11.xml"/><Relationship Id="rId12" Type="http://schemas.openxmlformats.org/officeDocument/2006/relationships/table" Target="../tables/table16.xml"/><Relationship Id="rId2" Type="http://schemas.openxmlformats.org/officeDocument/2006/relationships/table" Target="../tables/table6.xml"/><Relationship Id="rId1" Type="http://schemas.openxmlformats.org/officeDocument/2006/relationships/printerSettings" Target="../printerSettings/printerSettings9.bin"/><Relationship Id="rId6" Type="http://schemas.openxmlformats.org/officeDocument/2006/relationships/table" Target="../tables/table10.xml"/><Relationship Id="rId11" Type="http://schemas.openxmlformats.org/officeDocument/2006/relationships/table" Target="../tables/table15.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 Id="rId14"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98EAD-75EF-4B8C-8704-26268BFC46DC}">
  <sheetPr codeName="shtSplash"/>
  <dimension ref="B2:J51"/>
  <sheetViews>
    <sheetView showGridLines="0" showRowColHeaders="0" workbookViewId="0">
      <selection activeCell="K21" sqref="K21"/>
    </sheetView>
  </sheetViews>
  <sheetFormatPr defaultColWidth="9.1796875" defaultRowHeight="14.5" x14ac:dyDescent="0.35"/>
  <cols>
    <col min="1" max="16384" width="9.1796875" style="12"/>
  </cols>
  <sheetData>
    <row r="2" spans="2:10" ht="30" customHeight="1" x14ac:dyDescent="0.35">
      <c r="B2" s="368" t="s">
        <v>0</v>
      </c>
      <c r="C2" s="368"/>
      <c r="D2" s="368"/>
      <c r="E2" s="368"/>
      <c r="F2" s="368"/>
      <c r="G2" s="368"/>
      <c r="H2" s="368"/>
      <c r="I2" s="368"/>
      <c r="J2" s="368"/>
    </row>
    <row r="3" spans="2:10" x14ac:dyDescent="0.35">
      <c r="B3" s="62" t="s">
        <v>1</v>
      </c>
    </row>
    <row r="4" spans="2:10" x14ac:dyDescent="0.35">
      <c r="B4" s="369" t="s">
        <v>2</v>
      </c>
      <c r="C4" s="369"/>
      <c r="D4" s="369"/>
      <c r="E4" s="369"/>
      <c r="F4" s="369"/>
      <c r="G4" s="369"/>
      <c r="H4" s="369"/>
      <c r="I4" s="369"/>
      <c r="J4" s="369"/>
    </row>
    <row r="8" spans="2:10" ht="12.75" customHeight="1" x14ac:dyDescent="0.35"/>
    <row r="9" spans="2:10" ht="30" customHeight="1" x14ac:dyDescent="0.35">
      <c r="B9" s="370" t="s">
        <v>3</v>
      </c>
      <c r="C9" s="370"/>
      <c r="D9" s="370"/>
      <c r="E9" s="370"/>
      <c r="F9" s="370"/>
      <c r="G9" s="370"/>
      <c r="H9" s="370"/>
      <c r="I9" s="370"/>
      <c r="J9" s="370"/>
    </row>
    <row r="32" spans="2:10" x14ac:dyDescent="0.35">
      <c r="B32" s="369" t="s">
        <v>4</v>
      </c>
      <c r="C32" s="369"/>
      <c r="D32" s="369"/>
      <c r="E32" s="369"/>
      <c r="F32" s="369"/>
      <c r="G32" s="369"/>
      <c r="H32" s="369"/>
      <c r="I32" s="369"/>
      <c r="J32" s="369"/>
    </row>
    <row r="51" spans="2:10" ht="39.75" customHeight="1" x14ac:dyDescent="0.35">
      <c r="B51" s="371" t="s">
        <v>5</v>
      </c>
      <c r="C51" s="371"/>
      <c r="D51" s="371"/>
      <c r="E51" s="371"/>
      <c r="F51" s="371"/>
      <c r="G51" s="371"/>
      <c r="H51" s="371"/>
      <c r="I51" s="371"/>
      <c r="J51" s="371"/>
    </row>
  </sheetData>
  <sheetProtection algorithmName="SHA-512" hashValue="XZp/i1Id1SOi6fwBnyJIngCMW9Q8ww+wKaeitSzp4hIHGGH8PZ53WGn6NLtDA9xHM0zppb86nD1ujXKLegjeEA==" saltValue="DQRZsqjLM324cYbejAkVCw==" spinCount="100000" sheet="1" objects="1" scenarios="1" pivotTables="0"/>
  <mergeCells count="5">
    <mergeCell ref="B2:J2"/>
    <mergeCell ref="B4:J4"/>
    <mergeCell ref="B9:J9"/>
    <mergeCell ref="B32:J32"/>
    <mergeCell ref="B51:J5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25278-4390-4C7C-A701-C1D4078B846B}">
  <sheetPr codeName="Sheet3">
    <pageSetUpPr fitToPage="1"/>
  </sheetPr>
  <dimension ref="B1:Z236"/>
  <sheetViews>
    <sheetView showGridLines="0" topLeftCell="A27" zoomScale="90" zoomScaleNormal="90" workbookViewId="0">
      <selection activeCell="F35" sqref="F35"/>
    </sheetView>
  </sheetViews>
  <sheetFormatPr defaultColWidth="9.1796875" defaultRowHeight="14.5" x14ac:dyDescent="0.35"/>
  <cols>
    <col min="1" max="1" width="1.7265625" style="12" customWidth="1"/>
    <col min="2" max="2" width="45.26953125" style="21" customWidth="1"/>
    <col min="3" max="3" width="9.54296875" style="184" customWidth="1"/>
    <col min="4" max="8" width="12.7265625" style="12" customWidth="1"/>
    <col min="9" max="11" width="20.54296875" style="12" hidden="1" customWidth="1"/>
    <col min="12" max="12" width="5.7265625" style="12" customWidth="1"/>
    <col min="13" max="13" width="27.1796875" style="12" customWidth="1"/>
    <col min="14" max="14" width="17" style="12" customWidth="1"/>
    <col min="15" max="15" width="14.81640625" style="12" customWidth="1"/>
    <col min="16" max="16" width="13.54296875" style="310" customWidth="1"/>
    <col min="17" max="21" width="13.1796875" style="310" customWidth="1"/>
    <col min="22" max="22" width="2.81640625" style="12" customWidth="1"/>
    <col min="23" max="23" width="15.7265625" style="12" customWidth="1"/>
    <col min="24" max="25" width="12.7265625" style="12" customWidth="1"/>
    <col min="26" max="26" width="10" style="12" customWidth="1"/>
    <col min="27" max="16384" width="9.1796875" style="12"/>
  </cols>
  <sheetData>
    <row r="1" spans="2:26" ht="33" customHeight="1" x14ac:dyDescent="0.35">
      <c r="B1" s="103" t="s">
        <v>6</v>
      </c>
      <c r="C1" s="180"/>
      <c r="D1" s="34"/>
      <c r="E1" s="34"/>
      <c r="F1" s="34"/>
      <c r="G1" s="373" t="s">
        <v>7</v>
      </c>
      <c r="H1" s="373"/>
    </row>
    <row r="2" spans="2:26" s="21" customFormat="1" ht="13.9" customHeight="1" x14ac:dyDescent="0.3">
      <c r="B2" s="57" t="str">
        <f>'1.Signature page'!C3</f>
        <v>Enabling Environment for Electric Buses for Public Transport and their Pilot Deployment in Colombo, Sri Lanka (HDV-23-003)</v>
      </c>
      <c r="C2" s="181"/>
      <c r="D2" s="57"/>
      <c r="E2" s="57"/>
      <c r="P2" s="317"/>
      <c r="Q2" s="317"/>
      <c r="R2" s="317"/>
      <c r="S2" s="317"/>
      <c r="T2" s="317"/>
      <c r="U2" s="317"/>
    </row>
    <row r="3" spans="2:26" s="21" customFormat="1" ht="13.15" customHeight="1" x14ac:dyDescent="0.3">
      <c r="B3" s="156" t="str">
        <f>'1.Signature page'!C4</f>
        <v>UNDP Sri Lanka</v>
      </c>
      <c r="C3" s="182"/>
      <c r="D3" s="156"/>
      <c r="E3" s="58"/>
      <c r="P3" s="317"/>
      <c r="Q3" s="317"/>
      <c r="R3" s="317"/>
      <c r="S3" s="317"/>
      <c r="T3" s="317"/>
      <c r="U3" s="317"/>
    </row>
    <row r="4" spans="2:26" s="21" customFormat="1" ht="12.75" customHeight="1" thickBot="1" x14ac:dyDescent="0.35">
      <c r="B4" s="15"/>
      <c r="C4" s="183"/>
      <c r="D4" s="15"/>
      <c r="E4" s="15"/>
      <c r="F4" s="15"/>
      <c r="G4" s="15"/>
      <c r="H4" s="15"/>
      <c r="I4" s="38"/>
      <c r="J4" s="38"/>
      <c r="K4" s="38"/>
      <c r="L4" s="38"/>
      <c r="M4" s="38"/>
      <c r="N4" s="37"/>
      <c r="P4" s="317"/>
      <c r="Q4" s="317"/>
      <c r="R4" s="317"/>
      <c r="S4" s="317"/>
      <c r="T4" s="317"/>
      <c r="U4" s="317"/>
    </row>
    <row r="5" spans="2:26" s="70" customFormat="1" ht="15.75" customHeight="1" thickBot="1" x14ac:dyDescent="0.4">
      <c r="B5" s="186" t="s">
        <v>8</v>
      </c>
      <c r="C5"/>
      <c r="D5" s="378" t="s">
        <v>9</v>
      </c>
      <c r="E5" s="378"/>
      <c r="F5" s="378"/>
      <c r="G5"/>
      <c r="H5" s="187"/>
      <c r="I5" s="188"/>
      <c r="J5" s="188"/>
      <c r="K5" s="188"/>
      <c r="L5" s="188"/>
      <c r="M5" s="188"/>
      <c r="N5" s="189"/>
      <c r="P5" s="318"/>
      <c r="Q5" s="318"/>
      <c r="R5" s="318"/>
      <c r="S5" s="318"/>
      <c r="T5" s="318"/>
      <c r="U5" s="318"/>
    </row>
    <row r="6" spans="2:26" s="70" customFormat="1" ht="15" customHeight="1" thickBot="1" x14ac:dyDescent="0.4">
      <c r="B6" s="375" t="str">
        <f>CONCATENATE(COUNTIF($I$11:$I$31,"yes")," / ",COUNTIF('INT-Pivots'!CB6:CB245,"*"))</f>
        <v>0 / 20</v>
      </c>
      <c r="C6"/>
      <c r="D6" s="377" t="str">
        <f>CONCATENATE(COUNTIF($J$11:$J$31,"yes")," / ",COUNTIF('INT-Pivots'!U6:U65,"*"))</f>
        <v>0 / 12</v>
      </c>
      <c r="E6" s="377"/>
      <c r="F6" s="377"/>
      <c r="G6"/>
      <c r="H6" s="190"/>
      <c r="I6" s="79"/>
      <c r="J6" s="79"/>
      <c r="K6" s="79"/>
      <c r="L6" s="79"/>
      <c r="M6" s="79"/>
      <c r="P6" s="318"/>
      <c r="Q6" s="318"/>
      <c r="R6" s="318"/>
      <c r="S6" s="318"/>
      <c r="T6" s="318"/>
      <c r="U6" s="318"/>
    </row>
    <row r="7" spans="2:26" s="70" customFormat="1" ht="12.75" customHeight="1" thickBot="1" x14ac:dyDescent="0.4">
      <c r="B7" s="376"/>
      <c r="C7"/>
      <c r="D7" s="377"/>
      <c r="E7" s="377"/>
      <c r="F7" s="377"/>
      <c r="G7"/>
      <c r="H7" s="190"/>
      <c r="I7" s="79"/>
      <c r="J7" s="79"/>
      <c r="K7" s="79"/>
      <c r="L7" s="79"/>
      <c r="M7" s="79"/>
      <c r="P7" s="318"/>
      <c r="Q7" s="318"/>
      <c r="R7" s="318"/>
      <c r="S7" s="318"/>
      <c r="T7" s="318"/>
      <c r="U7" s="318"/>
    </row>
    <row r="8" spans="2:26" s="70" customFormat="1" ht="12.75" customHeight="1" x14ac:dyDescent="0.3">
      <c r="B8" s="79"/>
      <c r="C8" s="191"/>
      <c r="D8" s="79"/>
      <c r="E8" s="79"/>
      <c r="F8" s="79"/>
      <c r="G8" s="79"/>
      <c r="H8" s="79"/>
      <c r="I8" s="79"/>
      <c r="J8" s="79"/>
      <c r="K8" s="79"/>
      <c r="L8" s="79"/>
      <c r="M8" s="79"/>
      <c r="P8" s="318"/>
      <c r="Q8" s="318"/>
      <c r="R8" s="318"/>
      <c r="S8" s="318"/>
      <c r="T8" s="318"/>
      <c r="U8" s="318"/>
    </row>
    <row r="9" spans="2:26" s="70" customFormat="1" ht="13.5" customHeight="1" x14ac:dyDescent="0.3">
      <c r="B9" s="374" t="s">
        <v>10</v>
      </c>
      <c r="C9" s="374"/>
      <c r="D9" s="374"/>
      <c r="E9" s="374"/>
      <c r="F9" s="374"/>
      <c r="G9" s="374"/>
      <c r="H9" s="374"/>
      <c r="M9" s="372" t="s">
        <v>11</v>
      </c>
      <c r="N9" s="372"/>
      <c r="O9" s="372"/>
      <c r="P9" s="372"/>
      <c r="Q9" s="372"/>
      <c r="R9" s="372"/>
      <c r="S9" s="372"/>
      <c r="T9" s="372"/>
      <c r="U9" s="372"/>
      <c r="W9" s="372" t="s">
        <v>12</v>
      </c>
      <c r="X9" s="372"/>
      <c r="Y9" s="372"/>
      <c r="Z9" s="372"/>
    </row>
    <row r="10" spans="2:26" s="70" customFormat="1" ht="56.5" customHeight="1" x14ac:dyDescent="0.3">
      <c r="B10" s="192" t="s">
        <v>13</v>
      </c>
      <c r="C10" s="193" t="s">
        <v>14</v>
      </c>
      <c r="D10" s="201" t="str">
        <f>CONCATENATE("Reporting period: ",'1.Signature page'!$C$20)</f>
        <v>Reporting period: 11/10/2024 - 30/06/2025</v>
      </c>
      <c r="E10" s="201" t="str">
        <f>CONCATENATE("Reporting period: ",'1.Signature page'!$C$35)</f>
        <v>Reporting period: 01/07/2025-31/12/2025</v>
      </c>
      <c r="F10" s="201" t="str">
        <f>CONCATENATE("Reporting period: ",'1.Signature page'!$C$50)</f>
        <v>Reporting period: 01/01/2026-30/06/2026</v>
      </c>
      <c r="G10" s="201" t="str">
        <f>CONCATENATE("Reporting period: ",'1.Signature page'!$C$65)</f>
        <v>Reporting period: 01/07/2026-30/11/2026</v>
      </c>
      <c r="H10" s="201" t="str">
        <f>CONCATENATE("Reporting period: ",'1.Signature page'!$C$80)</f>
        <v xml:space="preserve">Reporting period: </v>
      </c>
      <c r="I10" s="194" t="s">
        <v>15</v>
      </c>
      <c r="J10" s="194" t="s">
        <v>16</v>
      </c>
      <c r="K10" s="194" t="s">
        <v>17</v>
      </c>
      <c r="L10" s="195"/>
      <c r="M10" s="186" t="s">
        <v>18</v>
      </c>
      <c r="N10" s="186" t="s">
        <v>19</v>
      </c>
      <c r="O10" s="202" t="s">
        <v>20</v>
      </c>
      <c r="P10" s="319" t="s">
        <v>21</v>
      </c>
      <c r="Q10" s="319" t="str">
        <f>IF(ISBLANK('1.Signature page'!$C$20),"",CONCATENATE("Reporting period: ",'1.Signature page'!$C$20))</f>
        <v>Reporting period: 11/10/2024 - 30/06/2025</v>
      </c>
      <c r="R10" s="319" t="str">
        <f>IF(ISBLANK('1.Signature page'!$C$35),"",CONCATENATE("Reporting period: ",'1.Signature page'!$C$35))</f>
        <v>Reporting period: 01/07/2025-31/12/2025</v>
      </c>
      <c r="S10" s="319" t="str">
        <f>IF(ISBLANK('1.Signature page'!$C$50),"",CONCATENATE("Reporting period: ",'1.Signature page'!$C$50))</f>
        <v>Reporting period: 01/01/2026-30/06/2026</v>
      </c>
      <c r="T10" s="319" t="str">
        <f>IF(ISBLANK('1.Signature page'!$C$65),"",CONCATENATE("Reporting period: ",'1.Signature page'!$C$65))</f>
        <v>Reporting period: 01/07/2026-30/11/2026</v>
      </c>
      <c r="U10" s="319" t="str">
        <f>IF(ISBLANK('1.Signature page'!$C$80),"",CONCATENATE("Reporting period: ",'1.Signature page'!$C$80))</f>
        <v/>
      </c>
      <c r="W10" s="186" t="s">
        <v>19</v>
      </c>
      <c r="X10" s="186" t="s">
        <v>20</v>
      </c>
      <c r="Y10" s="186" t="s">
        <v>21</v>
      </c>
      <c r="Z10" s="275" t="s">
        <v>22</v>
      </c>
    </row>
    <row r="11" spans="2:26" s="83" customFormat="1" ht="48" x14ac:dyDescent="0.3">
      <c r="B11" s="196" t="str">
        <f>IF('INT-Pivots'!G6="","",'INT-Pivots'!G6)</f>
        <v>Output 1.2 Designing and developing a long-term comprehensive 'Sustainable Low-Carbon Transport Planning' document that provides a policy and regulatory framework for electric bus transport</v>
      </c>
      <c r="C11" s="197">
        <f>IF('INT-Pivots'!K6="","",IF('INT-Pivots'!K6="(blank)","Project end",VALUE('INT-Pivots'!K6)))</f>
        <v>45657</v>
      </c>
      <c r="D11" s="198" t="str">
        <f>IF(ISBLANK('2. Narrative'!R6),"",'2. Narrative'!R6)</f>
        <v>On track</v>
      </c>
      <c r="E11" s="198" t="str">
        <f>IF(ISBLANK('2. Narrative'!X6),"",'2. Narrative'!X6)</f>
        <v>Delayed</v>
      </c>
      <c r="F11" s="198" t="str">
        <f>IF(ISBLANK('2. Narrative'!AD6),"",'2. Narrative'!AD6)</f>
        <v/>
      </c>
      <c r="G11" s="198" t="str">
        <f>IF(ISBLANK('2. Narrative'!AJ6),"",'2. Narrative'!AJ6)</f>
        <v/>
      </c>
      <c r="H11" s="198" t="str">
        <f>IF(ISBLANK('2. Narrative'!AP6),"",'2. Narrative'!AP6)</f>
        <v/>
      </c>
      <c r="I11" s="199" t="str">
        <f>IF(AND(ISNUMBER(SEARCH("Activity",$B11)),COUNTIF($D11:$H11,"Complete")&gt;0),"yes","no")</f>
        <v>no</v>
      </c>
      <c r="J11" s="199" t="str">
        <f t="shared" ref="J11:J76" si="0">IF(AND(ISNUMBER(SEARCH("Output",$B11)),COUNTIF($D11:$H11,"Complete")&gt;0),"yes","no")</f>
        <v>no</v>
      </c>
      <c r="K11" s="199" t="str">
        <f>IF(AND(ISNUMBER(SEARCH("Outcome",$B11)),COUNTIF($D11:$H11,"Complete")&gt;0),"yes","no")</f>
        <v>no</v>
      </c>
      <c r="L11" s="199"/>
      <c r="M11" s="173"/>
      <c r="N11" s="203" t="s">
        <v>23</v>
      </c>
      <c r="O11" s="276">
        <f>SUM(O12:O210)</f>
        <v>697675</v>
      </c>
      <c r="P11" s="320">
        <f t="shared" ref="P11:U11" si="1">SUM(P12:P150)</f>
        <v>136779</v>
      </c>
      <c r="Q11" s="320">
        <f t="shared" si="1"/>
        <v>0</v>
      </c>
      <c r="R11" s="320">
        <f t="shared" si="1"/>
        <v>136779</v>
      </c>
      <c r="S11" s="320">
        <f t="shared" si="1"/>
        <v>0</v>
      </c>
      <c r="T11" s="320">
        <f t="shared" si="1"/>
        <v>0</v>
      </c>
      <c r="U11" s="320">
        <f t="shared" si="1"/>
        <v>0</v>
      </c>
      <c r="V11" s="212"/>
      <c r="W11" s="203" t="s">
        <v>24</v>
      </c>
      <c r="X11" s="281">
        <f>SUM(X12:X17)</f>
        <v>639600</v>
      </c>
      <c r="Y11" s="281">
        <f t="shared" ref="Y11" si="2">SUM(Y12:Y17)</f>
        <v>136779</v>
      </c>
      <c r="Z11" s="282">
        <f t="shared" ref="Z11:Z17" si="3">IF(X11="","",IF(ISERROR((Y11-X11)/X11),"",(Y11-X11)/X11))</f>
        <v>-0.78614915572232646</v>
      </c>
    </row>
    <row r="12" spans="2:26" s="83" customFormat="1" ht="60" x14ac:dyDescent="0.3">
      <c r="B12" s="196" t="str">
        <f>IF('INT-Pivots'!G7="","",'INT-Pivots'!G7)</f>
        <v>Activity 1.2.1 A long-term, integrated comprehensive, gender-sensitive and inclusive 'Sustainable Low-Carbon Transport Planning' document prepared for Sri Lanka</v>
      </c>
      <c r="C12" s="197" t="str">
        <f>IF('INT-Pivots'!K7="","",IF('INT-Pivots'!K7="(blank)","Project end",VALUE('INT-Pivots'!K7)))</f>
        <v>Project end</v>
      </c>
      <c r="D12" s="198" t="str">
        <f>IF(ISBLANK('2. Narrative'!R7),"",'2. Narrative'!R7)</f>
        <v>On track</v>
      </c>
      <c r="E12" s="198" t="str">
        <f>IF(ISBLANK('2. Narrative'!X7),"",'2. Narrative'!X7)</f>
        <v>On track</v>
      </c>
      <c r="F12" s="198" t="str">
        <f>IF(ISBLANK('2. Narrative'!AD7),"",'2. Narrative'!AD7)</f>
        <v/>
      </c>
      <c r="G12" s="198" t="str">
        <f>IF(ISBLANK('2. Narrative'!AJ7),"",'2. Narrative'!AJ7)</f>
        <v/>
      </c>
      <c r="H12" s="198" t="str">
        <f>IF(ISBLANK('2. Narrative'!AP7),"",'2. Narrative'!AP7)</f>
        <v/>
      </c>
      <c r="I12" s="199" t="str">
        <f t="shared" ref="I12:I75" si="4">IF(AND(ISNUMBER(SEARCH("Activity",$B12)),COUNTIF($D12:$H12,"Complete")&gt;0),"yes","no")</f>
        <v>no</v>
      </c>
      <c r="J12" s="199" t="str">
        <f t="shared" si="0"/>
        <v>no</v>
      </c>
      <c r="K12" s="199" t="str">
        <f t="shared" ref="K12:K75" si="5">IF(AND(ISNUMBER(SEARCH("Outcome",$B12)),COUNTIF($D12:$H12,"Complete")&gt;0),"yes","no")</f>
        <v>no</v>
      </c>
      <c r="L12" s="199"/>
      <c r="M12" s="174" t="str">
        <f>IF('INT-Pivots'!AT6="","",IF('INT-Pivots'!AT6="0","",'INT-Pivots'!AT6))</f>
        <v>Activity 1.2.1 A long-term, integrated comprehensive, gender-sensitive and inclusive 'Sustainable Low-Carbon Transport Planning' document prepared for Sri Lanka</v>
      </c>
      <c r="N12" s="174" t="str">
        <f>IF('INT-Pivots'!AU6="","",IF('INT-Pivots'!AU6="0","",'INT-Pivots'!AU6))</f>
        <v>Staff and Other Personnel Costs</v>
      </c>
      <c r="O12" s="277">
        <f>IF('INT-Pivots'!BA6="","",IF('INT-Pivots'!BA6="0","",'INT-Pivots'!BA6))</f>
        <v>25000</v>
      </c>
      <c r="P12" s="321">
        <f>SUM(Q12:U12)</f>
        <v>38260</v>
      </c>
      <c r="Q12" s="322">
        <f>IF(ISBLANK('3. Expenditures'!L6),0,'3. Expenditures'!L6)</f>
        <v>0</v>
      </c>
      <c r="R12" s="323">
        <f>IF(ISBLANK('3. Expenditures'!N6),0,'3. Expenditures'!N6)</f>
        <v>38260</v>
      </c>
      <c r="S12" s="323">
        <f>IF(ISBLANK('3. Expenditures'!P6),0,'3. Expenditures'!P6)</f>
        <v>0</v>
      </c>
      <c r="T12" s="323">
        <f>IF(ISBLANK('3. Expenditures'!R6),0,'3. Expenditures'!R6)</f>
        <v>0</v>
      </c>
      <c r="U12" s="323">
        <f>IF(ISBLANK('3. Expenditures'!T6),0,'3. Expenditures'!T6)</f>
        <v>0</v>
      </c>
      <c r="V12" s="212"/>
      <c r="W12" s="148" t="s">
        <v>25</v>
      </c>
      <c r="X12" s="283">
        <f>SUMIF($N$12:$N$210,$W12,$O$12:$O$236)</f>
        <v>79000</v>
      </c>
      <c r="Y12" s="283">
        <f>SUMIF($N$12:$N$210,$W12,$P$12:$P$236)</f>
        <v>6517</v>
      </c>
      <c r="Z12" s="284">
        <f t="shared" si="3"/>
        <v>-0.91750632911392405</v>
      </c>
    </row>
    <row r="13" spans="2:26" s="83" customFormat="1" ht="60" x14ac:dyDescent="0.3">
      <c r="B13" s="196" t="str">
        <f>IF('INT-Pivots'!G8="","",'INT-Pivots'!G8)</f>
        <v>Activity 1.2.2 Training modules developed and training programs delivered on 'Long-term Sustainable Low-carbon Transport Planning' to government and private sector stakeholders</v>
      </c>
      <c r="C13" s="197" t="str">
        <f>IF('INT-Pivots'!K8="","",IF('INT-Pivots'!K8="(blank)","Project end",VALUE('INT-Pivots'!K8)))</f>
        <v>Project end</v>
      </c>
      <c r="D13" s="198" t="str">
        <f>IF(ISBLANK('2. Narrative'!R8),"",'2. Narrative'!R8)</f>
        <v>On track</v>
      </c>
      <c r="E13" s="198" t="str">
        <f>IF(ISBLANK('2. Narrative'!X8),"",'2. Narrative'!X8)</f>
        <v>On track</v>
      </c>
      <c r="F13" s="198" t="str">
        <f>IF(ISBLANK('2. Narrative'!AD8),"",'2. Narrative'!AD8)</f>
        <v/>
      </c>
      <c r="G13" s="198" t="str">
        <f>IF(ISBLANK('2. Narrative'!AJ8),"",'2. Narrative'!AJ8)</f>
        <v/>
      </c>
      <c r="H13" s="198" t="str">
        <f>IF(ISBLANK('2. Narrative'!AP8),"",'2. Narrative'!AP8)</f>
        <v/>
      </c>
      <c r="I13" s="199" t="str">
        <f t="shared" si="4"/>
        <v>no</v>
      </c>
      <c r="J13" s="199" t="str">
        <f t="shared" si="0"/>
        <v>no</v>
      </c>
      <c r="K13" s="199" t="str">
        <f t="shared" si="5"/>
        <v>no</v>
      </c>
      <c r="L13" s="200"/>
      <c r="M13" s="174" t="str">
        <f>IF('INT-Pivots'!AT7="","",IF('INT-Pivots'!AT7="0","",'INT-Pivots'!AT7))</f>
        <v>Activity 1.2.1 A long-term, integrated comprehensive, gender-sensitive and inclusive 'Sustainable Low-Carbon Transport Planning' document prepared for Sri Lanka</v>
      </c>
      <c r="N13" s="174" t="str">
        <f>IF('INT-Pivots'!AU7="","",IF('INT-Pivots'!AU7="0","",'INT-Pivots'!AU7))</f>
        <v>Staff and Other Personnel Costs</v>
      </c>
      <c r="O13" s="277">
        <f>IF('INT-Pivots'!BA7="","",IF('INT-Pivots'!BA7="0","",'INT-Pivots'!BA7))</f>
        <v>12000</v>
      </c>
      <c r="P13" s="321">
        <f t="shared" ref="P13:P76" si="6">SUM(Q13:U13)</f>
        <v>13033</v>
      </c>
      <c r="Q13" s="322">
        <f>IF(ISBLANK('3. Expenditures'!L7),0,'3. Expenditures'!L7)</f>
        <v>0</v>
      </c>
      <c r="R13" s="323">
        <f>IF(ISBLANK('3. Expenditures'!N7),0,'3. Expenditures'!N7)</f>
        <v>13033</v>
      </c>
      <c r="S13" s="323">
        <f>IF(ISBLANK('3. Expenditures'!P7),0,'3. Expenditures'!P7)</f>
        <v>0</v>
      </c>
      <c r="T13" s="323">
        <f>IF(ISBLANK('3. Expenditures'!R7),0,'3. Expenditures'!R7)</f>
        <v>0</v>
      </c>
      <c r="U13" s="323">
        <f>IF(ISBLANK('3. Expenditures'!T7),0,'3. Expenditures'!T7)</f>
        <v>0</v>
      </c>
      <c r="V13" s="212"/>
      <c r="W13" s="148" t="s">
        <v>26</v>
      </c>
      <c r="X13" s="283">
        <f t="shared" ref="X13:X17" si="7">SUMIF($N$12:$N$210,$W13,$O$12:$O$236)</f>
        <v>225000</v>
      </c>
      <c r="Y13" s="283">
        <f t="shared" ref="Y13:Y17" si="8">SUMIF($N$12:$N$210,$W13,$P$12:$P$236)</f>
        <v>0</v>
      </c>
      <c r="Z13" s="284">
        <f t="shared" si="3"/>
        <v>-1</v>
      </c>
    </row>
    <row r="14" spans="2:26" s="83" customFormat="1" ht="60" x14ac:dyDescent="0.3">
      <c r="B14" s="196" t="str">
        <f>IF('INT-Pivots'!G9="","",'INT-Pivots'!G9)</f>
        <v>Output 1.3 Developing a comprehensive policy, regulatory and guidelines framework to enable e-bus deployment in Sri Lanka for public transport for the Ministry of Transport and Highways</v>
      </c>
      <c r="C14" s="197">
        <f>IF('INT-Pivots'!K9="","",IF('INT-Pivots'!K9="(blank)","Project end",VALUE('INT-Pivots'!K9)))</f>
        <v>45838</v>
      </c>
      <c r="D14" s="198" t="str">
        <f>IF(ISBLANK('2. Narrative'!R9),"",'2. Narrative'!R9)</f>
        <v>On track</v>
      </c>
      <c r="E14" s="198" t="str">
        <f>IF(ISBLANK('2. Narrative'!X9),"",'2. Narrative'!X9)</f>
        <v>Delayed</v>
      </c>
      <c r="F14" s="198" t="str">
        <f>IF(ISBLANK('2. Narrative'!AD9),"",'2. Narrative'!AD9)</f>
        <v/>
      </c>
      <c r="G14" s="198" t="str">
        <f>IF(ISBLANK('2. Narrative'!AJ9),"",'2. Narrative'!AJ9)</f>
        <v/>
      </c>
      <c r="H14" s="198" t="str">
        <f>IF(ISBLANK('2. Narrative'!AP9),"",'2. Narrative'!AP9)</f>
        <v/>
      </c>
      <c r="I14" s="199" t="str">
        <f t="shared" si="4"/>
        <v>no</v>
      </c>
      <c r="J14" s="199" t="str">
        <f t="shared" si="0"/>
        <v>no</v>
      </c>
      <c r="K14" s="199" t="str">
        <f t="shared" si="5"/>
        <v>no</v>
      </c>
      <c r="L14" s="200"/>
      <c r="M14" s="174" t="str">
        <f>IF('INT-Pivots'!AT8="","",IF('INT-Pivots'!AT8="0","",'INT-Pivots'!AT8))</f>
        <v>Activity 1.2.1 A long-term, integrated comprehensive, gender-sensitive and inclusive 'Sustainable Low-Carbon Transport Planning' document prepared for Sri Lanka</v>
      </c>
      <c r="N14" s="174" t="str">
        <f>IF('INT-Pivots'!AU8="","",IF('INT-Pivots'!AU8="0","",'INT-Pivots'!AU8))</f>
        <v>Travel</v>
      </c>
      <c r="O14" s="277">
        <f>IF('INT-Pivots'!BA8="","",IF('INT-Pivots'!BA8="0","",'INT-Pivots'!BA8))</f>
        <v>500</v>
      </c>
      <c r="P14" s="321">
        <f t="shared" si="6"/>
        <v>0</v>
      </c>
      <c r="Q14" s="322">
        <f>IF(ISBLANK('3. Expenditures'!L8),0,'3. Expenditures'!L8)</f>
        <v>0</v>
      </c>
      <c r="R14" s="323">
        <f>IF(ISBLANK('3. Expenditures'!N8),0,'3. Expenditures'!N8)</f>
        <v>0</v>
      </c>
      <c r="S14" s="323">
        <f>IF(ISBLANK('3. Expenditures'!P8),0,'3. Expenditures'!P8)</f>
        <v>0</v>
      </c>
      <c r="T14" s="323">
        <f>IF(ISBLANK('3. Expenditures'!R8),0,'3. Expenditures'!R8)</f>
        <v>0</v>
      </c>
      <c r="U14" s="323">
        <f>IF(ISBLANK('3. Expenditures'!T8),0,'3. Expenditures'!T8)</f>
        <v>0</v>
      </c>
      <c r="V14" s="212"/>
      <c r="W14" s="148" t="s">
        <v>27</v>
      </c>
      <c r="X14" s="283">
        <f t="shared" si="7"/>
        <v>0</v>
      </c>
      <c r="Y14" s="283">
        <f t="shared" si="8"/>
        <v>0</v>
      </c>
      <c r="Z14" s="284" t="str">
        <f t="shared" si="3"/>
        <v/>
      </c>
    </row>
    <row r="15" spans="2:26" s="83" customFormat="1" ht="60" x14ac:dyDescent="0.3">
      <c r="B15" s="196" t="str">
        <f>IF('INT-Pivots'!G10="","",'INT-Pivots'!G10)</f>
        <v>Activity 1.3.1 A comprehensive, gender-sensitive and inclusive 'Electric Bus Mobility Policy and Regulatory Framework' is developed</v>
      </c>
      <c r="C15" s="197" t="str">
        <f>IF('INT-Pivots'!K10="","",IF('INT-Pivots'!K10="(blank)","Project end",VALUE('INT-Pivots'!K10)))</f>
        <v>Project end</v>
      </c>
      <c r="D15" s="198" t="str">
        <f>IF(ISBLANK('2. Narrative'!R10),"",'2. Narrative'!R10)</f>
        <v>On track</v>
      </c>
      <c r="E15" s="198" t="str">
        <f>IF(ISBLANK('2. Narrative'!X10),"",'2. Narrative'!X10)</f>
        <v>On track</v>
      </c>
      <c r="F15" s="198" t="str">
        <f>IF(ISBLANK('2. Narrative'!AD10),"",'2. Narrative'!AD10)</f>
        <v/>
      </c>
      <c r="G15" s="198" t="str">
        <f>IF(ISBLANK('2. Narrative'!AJ10),"",'2. Narrative'!AJ10)</f>
        <v/>
      </c>
      <c r="H15" s="198" t="str">
        <f>IF(ISBLANK('2. Narrative'!AP10),"",'2. Narrative'!AP10)</f>
        <v/>
      </c>
      <c r="I15" s="199" t="str">
        <f t="shared" si="4"/>
        <v>no</v>
      </c>
      <c r="J15" s="199" t="str">
        <f t="shared" si="0"/>
        <v>no</v>
      </c>
      <c r="K15" s="199" t="str">
        <f t="shared" si="5"/>
        <v>no</v>
      </c>
      <c r="L15" s="200"/>
      <c r="M15" s="174" t="str">
        <f>IF('INT-Pivots'!AT9="","",IF('INT-Pivots'!AT9="0","",'INT-Pivots'!AT9))</f>
        <v>Activity 1.2.1 A long-term, integrated comprehensive, gender-sensitive and inclusive 'Sustainable Low-Carbon Transport Planning' document prepared for Sri Lanka</v>
      </c>
      <c r="N15" s="174" t="str">
        <f>IF('INT-Pivots'!AU9="","",IF('INT-Pivots'!AU9="0","",'INT-Pivots'!AU9))</f>
        <v>Travel</v>
      </c>
      <c r="O15" s="277">
        <f>IF('INT-Pivots'!BA9="","",IF('INT-Pivots'!BA9="0","",'INT-Pivots'!BA9))</f>
        <v>3840</v>
      </c>
      <c r="P15" s="321">
        <f t="shared" si="6"/>
        <v>0</v>
      </c>
      <c r="Q15" s="322">
        <f>IF(ISBLANK('3. Expenditures'!L9),0,'3. Expenditures'!L9)</f>
        <v>0</v>
      </c>
      <c r="R15" s="323">
        <f>IF(ISBLANK('3. Expenditures'!N9),0,'3. Expenditures'!N9)</f>
        <v>0</v>
      </c>
      <c r="S15" s="323">
        <f>IF(ISBLANK('3. Expenditures'!P9),0,'3. Expenditures'!P9)</f>
        <v>0</v>
      </c>
      <c r="T15" s="323">
        <f>IF(ISBLANK('3. Expenditures'!R9),0,'3. Expenditures'!R9)</f>
        <v>0</v>
      </c>
      <c r="U15" s="323">
        <f>IF(ISBLANK('3. Expenditures'!T9),0,'3. Expenditures'!T9)</f>
        <v>0</v>
      </c>
      <c r="V15" s="212"/>
      <c r="W15" s="148" t="s">
        <v>28</v>
      </c>
      <c r="X15" s="283">
        <f t="shared" si="7"/>
        <v>275600</v>
      </c>
      <c r="Y15" s="283">
        <f t="shared" si="8"/>
        <v>130262</v>
      </c>
      <c r="Z15" s="284">
        <f t="shared" si="3"/>
        <v>-0.52735123367198844</v>
      </c>
    </row>
    <row r="16" spans="2:26" s="83" customFormat="1" ht="60" x14ac:dyDescent="0.3">
      <c r="B16" s="196" t="str">
        <f>IF('INT-Pivots'!G11="","",'INT-Pivots'!G11)</f>
        <v>Output 1.4 Feasibility studies and analysis that lead to scaling up of low-carbon transport in Sri Lanka, and recommendations for disposal of old vehicles for the Ministry of Transport and Highways and Ministry of Environment</v>
      </c>
      <c r="C16" s="197">
        <f>IF('INT-Pivots'!K11="","",IF('INT-Pivots'!K11="(blank)","Project end",VALUE('INT-Pivots'!K11)))</f>
        <v>45626</v>
      </c>
      <c r="D16" s="198" t="str">
        <f>IF(ISBLANK('2. Narrative'!R11),"",'2. Narrative'!R11)</f>
        <v>On track</v>
      </c>
      <c r="E16" s="198" t="str">
        <f>IF(ISBLANK('2. Narrative'!X11),"",'2. Narrative'!X11)</f>
        <v>On track</v>
      </c>
      <c r="F16" s="198" t="str">
        <f>IF(ISBLANK('2. Narrative'!AD11),"",'2. Narrative'!AD11)</f>
        <v/>
      </c>
      <c r="G16" s="198" t="str">
        <f>IF(ISBLANK('2. Narrative'!AJ11),"",'2. Narrative'!AJ11)</f>
        <v/>
      </c>
      <c r="H16" s="198" t="str">
        <f>IF(ISBLANK('2. Narrative'!AP11),"",'2. Narrative'!AP11)</f>
        <v/>
      </c>
      <c r="I16" s="199" t="str">
        <f t="shared" si="4"/>
        <v>no</v>
      </c>
      <c r="J16" s="199" t="str">
        <f t="shared" si="0"/>
        <v>no</v>
      </c>
      <c r="K16" s="199" t="str">
        <f t="shared" si="5"/>
        <v>no</v>
      </c>
      <c r="L16" s="200"/>
      <c r="M16" s="174" t="str">
        <f>IF('INT-Pivots'!AT10="","",IF('INT-Pivots'!AT10="0","",'INT-Pivots'!AT10))</f>
        <v>Activity 1.2.1 A long-term, integrated comprehensive, gender-sensitive and inclusive 'Sustainable Low-Carbon Transport Planning' document prepared for Sri Lanka</v>
      </c>
      <c r="N16" s="174" t="str">
        <f>IF('INT-Pivots'!AU10="","",IF('INT-Pivots'!AU10="0","",'INT-Pivots'!AU10))</f>
        <v>Travel</v>
      </c>
      <c r="O16" s="277">
        <f>IF('INT-Pivots'!BA10="","",IF('INT-Pivots'!BA10="0","",'INT-Pivots'!BA10))</f>
        <v>1220</v>
      </c>
      <c r="P16" s="321">
        <f t="shared" si="6"/>
        <v>0</v>
      </c>
      <c r="Q16" s="322">
        <f>IF(ISBLANK('3. Expenditures'!L10),0,'3. Expenditures'!L10)</f>
        <v>0</v>
      </c>
      <c r="R16" s="323">
        <f>IF(ISBLANK('3. Expenditures'!N10),0,'3. Expenditures'!N10)</f>
        <v>0</v>
      </c>
      <c r="S16" s="323">
        <f>IF(ISBLANK('3. Expenditures'!P10),0,'3. Expenditures'!P10)</f>
        <v>0</v>
      </c>
      <c r="T16" s="323">
        <f>IF(ISBLANK('3. Expenditures'!R10),0,'3. Expenditures'!R10)</f>
        <v>0</v>
      </c>
      <c r="U16" s="323">
        <f>IF(ISBLANK('3. Expenditures'!T10),0,'3. Expenditures'!T10)</f>
        <v>0</v>
      </c>
      <c r="V16" s="212"/>
      <c r="W16" s="148" t="s">
        <v>29</v>
      </c>
      <c r="X16" s="283">
        <f t="shared" si="7"/>
        <v>12740</v>
      </c>
      <c r="Y16" s="283">
        <f t="shared" si="8"/>
        <v>0</v>
      </c>
      <c r="Z16" s="284">
        <f t="shared" si="3"/>
        <v>-1</v>
      </c>
    </row>
    <row r="17" spans="2:26" s="83" customFormat="1" ht="72" x14ac:dyDescent="0.3">
      <c r="B17" s="196" t="str">
        <f>IF('INT-Pivots'!G12="","",'INT-Pivots'!G12)</f>
        <v>Activity 1.4.1 An 'Electricity Grid Impact Study due to Electric Vehicle Integration' is completed and approved</v>
      </c>
      <c r="C17" s="197" t="str">
        <f>IF('INT-Pivots'!K12="","",IF('INT-Pivots'!K12="(blank)","Project end",VALUE('INT-Pivots'!K12)))</f>
        <v>Project end</v>
      </c>
      <c r="D17" s="198" t="str">
        <f>IF(ISBLANK('2. Narrative'!R12),"",'2. Narrative'!R12)</f>
        <v>On track</v>
      </c>
      <c r="E17" s="198" t="str">
        <f>IF(ISBLANK('2. Narrative'!X12),"",'2. Narrative'!X12)</f>
        <v>On track</v>
      </c>
      <c r="F17" s="198" t="str">
        <f>IF(ISBLANK('2. Narrative'!AD12),"",'2. Narrative'!AD12)</f>
        <v/>
      </c>
      <c r="G17" s="198" t="str">
        <f>IF(ISBLANK('2. Narrative'!AJ12),"",'2. Narrative'!AJ12)</f>
        <v/>
      </c>
      <c r="H17" s="198" t="str">
        <f>IF(ISBLANK('2. Narrative'!AP12),"",'2. Narrative'!AP12)</f>
        <v/>
      </c>
      <c r="I17" s="199" t="str">
        <f t="shared" si="4"/>
        <v>no</v>
      </c>
      <c r="J17" s="199" t="str">
        <f t="shared" si="0"/>
        <v>no</v>
      </c>
      <c r="K17" s="199" t="str">
        <f t="shared" si="5"/>
        <v>no</v>
      </c>
      <c r="L17" s="200"/>
      <c r="M17" s="174" t="str">
        <f>IF('INT-Pivots'!AT11="","",IF('INT-Pivots'!AT11="0","",'INT-Pivots'!AT11))</f>
        <v>Activity 1.2.2 Training modules developed and training programs delivered on 'Long-term Sustainable Low-carbon Transport Planning' to government and private sector stakeholders</v>
      </c>
      <c r="N17" s="174" t="str">
        <f>IF('INT-Pivots'!AU11="","",IF('INT-Pivots'!AU11="0","",'INT-Pivots'!AU11))</f>
        <v>Staff and Other Personnel Costs</v>
      </c>
      <c r="O17" s="277">
        <f>IF('INT-Pivots'!BA11="","",IF('INT-Pivots'!BA11="0","",'INT-Pivots'!BA11))</f>
        <v>5000</v>
      </c>
      <c r="P17" s="321">
        <f t="shared" si="6"/>
        <v>0</v>
      </c>
      <c r="Q17" s="322">
        <f>IF(ISBLANK('3. Expenditures'!L11),0,'3. Expenditures'!L11)</f>
        <v>0</v>
      </c>
      <c r="R17" s="323">
        <f>IF(ISBLANK('3. Expenditures'!N11),0,'3. Expenditures'!N11)</f>
        <v>0</v>
      </c>
      <c r="S17" s="323">
        <f>IF(ISBLANK('3. Expenditures'!P11),0,'3. Expenditures'!P11)</f>
        <v>0</v>
      </c>
      <c r="T17" s="323">
        <f>IF(ISBLANK('3. Expenditures'!R11),0,'3. Expenditures'!R11)</f>
        <v>0</v>
      </c>
      <c r="U17" s="323">
        <f>IF(ISBLANK('3. Expenditures'!T11),0,'3. Expenditures'!T11)</f>
        <v>0</v>
      </c>
      <c r="V17" s="212"/>
      <c r="W17" s="148" t="s">
        <v>30</v>
      </c>
      <c r="X17" s="283">
        <f t="shared" si="7"/>
        <v>47260</v>
      </c>
      <c r="Y17" s="283">
        <f t="shared" si="8"/>
        <v>0</v>
      </c>
      <c r="Z17" s="284">
        <f t="shared" si="3"/>
        <v>-1</v>
      </c>
    </row>
    <row r="18" spans="2:26" s="83" customFormat="1" ht="72" x14ac:dyDescent="0.3">
      <c r="B18" s="196" t="str">
        <f>IF('INT-Pivots'!G13="","",'INT-Pivots'!G13)</f>
        <v>Activity 1.4.2 An analytical report on gaps for implementing low-carbon transport in Sri Lanka</v>
      </c>
      <c r="C18" s="197" t="str">
        <f>IF('INT-Pivots'!K13="","",IF('INT-Pivots'!K13="(blank)","Project end",VALUE('INT-Pivots'!K13)))</f>
        <v>Project end</v>
      </c>
      <c r="D18" s="198" t="str">
        <f>IF(ISBLANK('2. Narrative'!R13),"",'2. Narrative'!R13)</f>
        <v>On track</v>
      </c>
      <c r="E18" s="198" t="str">
        <f>IF(ISBLANK('2. Narrative'!X13),"",'2. Narrative'!X13)</f>
        <v>Not started</v>
      </c>
      <c r="F18" s="198" t="str">
        <f>IF(ISBLANK('2. Narrative'!AD13),"",'2. Narrative'!AD13)</f>
        <v/>
      </c>
      <c r="G18" s="198" t="str">
        <f>IF(ISBLANK('2. Narrative'!AJ13),"",'2. Narrative'!AJ13)</f>
        <v/>
      </c>
      <c r="H18" s="198" t="str">
        <f>IF(ISBLANK('2. Narrative'!AP13),"",'2. Narrative'!AP13)</f>
        <v/>
      </c>
      <c r="I18" s="199" t="str">
        <f t="shared" si="4"/>
        <v>no</v>
      </c>
      <c r="J18" s="199" t="str">
        <f t="shared" si="0"/>
        <v>no</v>
      </c>
      <c r="K18" s="199" t="str">
        <f t="shared" si="5"/>
        <v>no</v>
      </c>
      <c r="L18" s="200"/>
      <c r="M18" s="174" t="str">
        <f>IF('INT-Pivots'!AT12="","",IF('INT-Pivots'!AT12="0","",'INT-Pivots'!AT12))</f>
        <v>Activity 1.2.2 Training modules developed and training programs delivered on 'Long-term Sustainable Low-carbon Transport Planning' to government and private sector stakeholders</v>
      </c>
      <c r="N18" s="174" t="str">
        <f>IF('INT-Pivots'!AU12="","",IF('INT-Pivots'!AU12="0","",'INT-Pivots'!AU12))</f>
        <v>Staff and Other Personnel Costs</v>
      </c>
      <c r="O18" s="277">
        <f>IF('INT-Pivots'!BA12="","",IF('INT-Pivots'!BA12="0","",'INT-Pivots'!BA12))</f>
        <v>4000</v>
      </c>
      <c r="P18" s="321">
        <f t="shared" si="6"/>
        <v>0</v>
      </c>
      <c r="Q18" s="322">
        <f>IF(ISBLANK('3. Expenditures'!L12),0,'3. Expenditures'!L12)</f>
        <v>0</v>
      </c>
      <c r="R18" s="323">
        <f>IF(ISBLANK('3. Expenditures'!N12),0,'3. Expenditures'!N12)</f>
        <v>0</v>
      </c>
      <c r="S18" s="323">
        <f>IF(ISBLANK('3. Expenditures'!P12),0,'3. Expenditures'!P12)</f>
        <v>0</v>
      </c>
      <c r="T18" s="323">
        <f>IF(ISBLANK('3. Expenditures'!R12),0,'3. Expenditures'!R12)</f>
        <v>0</v>
      </c>
      <c r="U18" s="323">
        <f>IF(ISBLANK('3. Expenditures'!T12),0,'3. Expenditures'!T12)</f>
        <v>0</v>
      </c>
      <c r="V18" s="212"/>
      <c r="W18" s="212"/>
      <c r="X18" s="212"/>
      <c r="Y18" s="212"/>
      <c r="Z18" s="212"/>
    </row>
    <row r="19" spans="2:26" s="83" customFormat="1" ht="72" x14ac:dyDescent="0.3">
      <c r="B19" s="196" t="str">
        <f>IF('INT-Pivots'!G14="","",'INT-Pivots'!G14)</f>
        <v>Activity 1.4.3 A report on planning replacement of ICE buses for public transport in Sri Lanka</v>
      </c>
      <c r="C19" s="197" t="str">
        <f>IF('INT-Pivots'!K14="","",IF('INT-Pivots'!K14="(blank)","Project end",VALUE('INT-Pivots'!K14)))</f>
        <v>Project end</v>
      </c>
      <c r="D19" s="198" t="str">
        <f>IF(ISBLANK('2. Narrative'!R14),"",'2. Narrative'!R14)</f>
        <v>On track</v>
      </c>
      <c r="E19" s="198" t="str">
        <f>IF(ISBLANK('2. Narrative'!X14),"",'2. Narrative'!X14)</f>
        <v>Not started</v>
      </c>
      <c r="F19" s="198" t="str">
        <f>IF(ISBLANK('2. Narrative'!AD14),"",'2. Narrative'!AD14)</f>
        <v/>
      </c>
      <c r="G19" s="198" t="str">
        <f>IF(ISBLANK('2. Narrative'!AJ14),"",'2. Narrative'!AJ14)</f>
        <v/>
      </c>
      <c r="H19" s="198" t="str">
        <f>IF(ISBLANK('2. Narrative'!AP14),"",'2. Narrative'!AP14)</f>
        <v/>
      </c>
      <c r="I19" s="199" t="str">
        <f t="shared" si="4"/>
        <v>no</v>
      </c>
      <c r="J19" s="199" t="str">
        <f t="shared" si="0"/>
        <v>no</v>
      </c>
      <c r="K19" s="199" t="str">
        <f t="shared" si="5"/>
        <v>no</v>
      </c>
      <c r="L19" s="200"/>
      <c r="M19" s="174" t="str">
        <f>IF('INT-Pivots'!AT13="","",IF('INT-Pivots'!AT13="0","",'INT-Pivots'!AT13))</f>
        <v>Activity 1.2.2 Training modules developed and training programs delivered on 'Long-term Sustainable Low-carbon Transport Planning' to government and private sector stakeholders</v>
      </c>
      <c r="N19" s="174" t="str">
        <f>IF('INT-Pivots'!AU13="","",IF('INT-Pivots'!AU13="0","",'INT-Pivots'!AU13))</f>
        <v>Supplies Commodities and Materials</v>
      </c>
      <c r="O19" s="277">
        <f>IF('INT-Pivots'!BA13="","",IF('INT-Pivots'!BA13="0","",'INT-Pivots'!BA13))</f>
        <v>500</v>
      </c>
      <c r="P19" s="321">
        <f t="shared" si="6"/>
        <v>0</v>
      </c>
      <c r="Q19" s="322">
        <f>IF(ISBLANK('3. Expenditures'!L13),0,'3. Expenditures'!L13)</f>
        <v>0</v>
      </c>
      <c r="R19" s="323">
        <f>IF(ISBLANK('3. Expenditures'!N13),0,'3. Expenditures'!N13)</f>
        <v>0</v>
      </c>
      <c r="S19" s="323">
        <f>IF(ISBLANK('3. Expenditures'!P13),0,'3. Expenditures'!P13)</f>
        <v>0</v>
      </c>
      <c r="T19" s="323">
        <f>IF(ISBLANK('3. Expenditures'!R13),0,'3. Expenditures'!R13)</f>
        <v>0</v>
      </c>
      <c r="U19" s="323">
        <f>IF(ISBLANK('3. Expenditures'!T13),0,'3. Expenditures'!T13)</f>
        <v>0</v>
      </c>
      <c r="V19" s="212"/>
      <c r="W19" s="212"/>
      <c r="X19" s="212"/>
      <c r="Y19" s="212"/>
      <c r="Z19" s="212"/>
    </row>
    <row r="20" spans="2:26" s="83" customFormat="1" ht="72" x14ac:dyDescent="0.3">
      <c r="B20" s="196" t="str">
        <f>IF('INT-Pivots'!G15="","",'INT-Pivots'!G15)</f>
        <v>Output 1.6 Programme Support</v>
      </c>
      <c r="C20" s="197">
        <f>IF('INT-Pivots'!K15="","",IF('INT-Pivots'!K15="(blank)","Project end",VALUE('INT-Pivots'!K15)))</f>
        <v>45716</v>
      </c>
      <c r="D20" s="198" t="str">
        <f>IF(ISBLANK('2. Narrative'!R15),"",'2. Narrative'!R15)</f>
        <v>Not started</v>
      </c>
      <c r="E20" s="198" t="str">
        <f>IF(ISBLANK('2. Narrative'!X15),"",'2. Narrative'!X15)</f>
        <v>Not started</v>
      </c>
      <c r="F20" s="198" t="str">
        <f>IF(ISBLANK('2. Narrative'!AD15),"",'2. Narrative'!AD15)</f>
        <v/>
      </c>
      <c r="G20" s="198" t="str">
        <f>IF(ISBLANK('2. Narrative'!AJ15),"",'2. Narrative'!AJ15)</f>
        <v/>
      </c>
      <c r="H20" s="198" t="str">
        <f>IF(ISBLANK('2. Narrative'!AP15),"",'2. Narrative'!AP15)</f>
        <v/>
      </c>
      <c r="I20" s="199" t="str">
        <f t="shared" si="4"/>
        <v>no</v>
      </c>
      <c r="J20" s="199" t="str">
        <f t="shared" si="0"/>
        <v>no</v>
      </c>
      <c r="K20" s="199" t="str">
        <f t="shared" si="5"/>
        <v>no</v>
      </c>
      <c r="L20" s="200"/>
      <c r="M20" s="174" t="str">
        <f>IF('INT-Pivots'!AT14="","",IF('INT-Pivots'!AT14="0","",'INT-Pivots'!AT14))</f>
        <v>Activity 1.2.2 Training modules developed and training programs delivered on 'Long-term Sustainable Low-carbon Transport Planning' to government and private sector stakeholders</v>
      </c>
      <c r="N20" s="174" t="str">
        <f>IF('INT-Pivots'!AU14="","",IF('INT-Pivots'!AU14="0","",'INT-Pivots'!AU14))</f>
        <v>Travel</v>
      </c>
      <c r="O20" s="277">
        <f>IF('INT-Pivots'!BA14="","",IF('INT-Pivots'!BA14="0","",'INT-Pivots'!BA14))</f>
        <v>500</v>
      </c>
      <c r="P20" s="321">
        <f t="shared" si="6"/>
        <v>0</v>
      </c>
      <c r="Q20" s="322">
        <f>IF(ISBLANK('3. Expenditures'!L14),0,'3. Expenditures'!L14)</f>
        <v>0</v>
      </c>
      <c r="R20" s="323">
        <f>IF(ISBLANK('3. Expenditures'!N14),0,'3. Expenditures'!N14)</f>
        <v>0</v>
      </c>
      <c r="S20" s="323">
        <f>IF(ISBLANK('3. Expenditures'!P14),0,'3. Expenditures'!P14)</f>
        <v>0</v>
      </c>
      <c r="T20" s="323">
        <f>IF(ISBLANK('3. Expenditures'!R14),0,'3. Expenditures'!R14)</f>
        <v>0</v>
      </c>
      <c r="U20" s="323">
        <f>IF(ISBLANK('3. Expenditures'!T14),0,'3. Expenditures'!T14)</f>
        <v>0</v>
      </c>
      <c r="V20" s="212"/>
      <c r="W20" s="212"/>
      <c r="X20" s="212"/>
      <c r="Y20" s="212"/>
      <c r="Z20" s="212"/>
    </row>
    <row r="21" spans="2:26" s="83" customFormat="1" ht="72" x14ac:dyDescent="0.3">
      <c r="B21" s="196" t="str">
        <f>IF('INT-Pivots'!G16="","",'INT-Pivots'!G16)</f>
        <v>Activity 1.6.1 Project Support</v>
      </c>
      <c r="C21" s="197" t="str">
        <f>IF('INT-Pivots'!K16="","",IF('INT-Pivots'!K16="(blank)","Project end",VALUE('INT-Pivots'!K16)))</f>
        <v>Project end</v>
      </c>
      <c r="D21" s="198" t="str">
        <f>IF(ISBLANK('2. Narrative'!R16),"",'2. Narrative'!R16)</f>
        <v>Not started</v>
      </c>
      <c r="E21" s="198" t="str">
        <f>IF(ISBLANK('2. Narrative'!X16),"",'2. Narrative'!X16)</f>
        <v>Not started</v>
      </c>
      <c r="F21" s="198" t="str">
        <f>IF(ISBLANK('2. Narrative'!AD16),"",'2. Narrative'!AD16)</f>
        <v/>
      </c>
      <c r="G21" s="198" t="str">
        <f>IF(ISBLANK('2. Narrative'!AJ16),"",'2. Narrative'!AJ16)</f>
        <v/>
      </c>
      <c r="H21" s="198" t="str">
        <f>IF(ISBLANK('2. Narrative'!AP16),"",'2. Narrative'!AP16)</f>
        <v/>
      </c>
      <c r="I21" s="199" t="str">
        <f t="shared" si="4"/>
        <v>no</v>
      </c>
      <c r="J21" s="199" t="str">
        <f t="shared" si="0"/>
        <v>no</v>
      </c>
      <c r="K21" s="199" t="str">
        <f t="shared" si="5"/>
        <v>no</v>
      </c>
      <c r="L21" s="200"/>
      <c r="M21" s="174" t="str">
        <f>IF('INT-Pivots'!AT15="","",IF('INT-Pivots'!AT15="0","",'INT-Pivots'!AT15))</f>
        <v>Activity 1.2.2 Training modules developed and training programs delivered on 'Long-term Sustainable Low-carbon Transport Planning' to government and private sector stakeholders</v>
      </c>
      <c r="N21" s="174" t="str">
        <f>IF('INT-Pivots'!AU15="","",IF('INT-Pivots'!AU15="0","",'INT-Pivots'!AU15))</f>
        <v>Travel</v>
      </c>
      <c r="O21" s="277">
        <f>IF('INT-Pivots'!BA15="","",IF('INT-Pivots'!BA15="0","",'INT-Pivots'!BA15))</f>
        <v>1344</v>
      </c>
      <c r="P21" s="321">
        <f t="shared" si="6"/>
        <v>0</v>
      </c>
      <c r="Q21" s="322">
        <f>IF(ISBLANK('3. Expenditures'!L15),0,'3. Expenditures'!L15)</f>
        <v>0</v>
      </c>
      <c r="R21" s="323">
        <f>IF(ISBLANK('3. Expenditures'!N15),0,'3. Expenditures'!N15)</f>
        <v>0</v>
      </c>
      <c r="S21" s="323">
        <f>IF(ISBLANK('3. Expenditures'!P15),0,'3. Expenditures'!P15)</f>
        <v>0</v>
      </c>
      <c r="T21" s="323">
        <f>IF(ISBLANK('3. Expenditures'!R15),0,'3. Expenditures'!R15)</f>
        <v>0</v>
      </c>
      <c r="U21" s="323">
        <f>IF(ISBLANK('3. Expenditures'!T15),0,'3. Expenditures'!T15)</f>
        <v>0</v>
      </c>
      <c r="V21" s="212"/>
      <c r="W21" s="212"/>
      <c r="X21" s="212"/>
      <c r="Y21" s="212"/>
      <c r="Z21" s="212"/>
    </row>
    <row r="22" spans="2:26" s="83" customFormat="1" ht="72" x14ac:dyDescent="0.3">
      <c r="B22" s="196" t="str">
        <f>IF('INT-Pivots'!G17="","",'INT-Pivots'!G17)</f>
        <v>Output 2.1 Technical, operational, financial, economic and regulatory analysis of electric bus mobility opportunity in Sri Lanka is completed</v>
      </c>
      <c r="C22" s="197">
        <f>IF('INT-Pivots'!K17="","",IF('INT-Pivots'!K17="(blank)","Project end",VALUE('INT-Pivots'!K17)))</f>
        <v>45899</v>
      </c>
      <c r="D22" s="198" t="str">
        <f>IF(ISBLANK('2. Narrative'!R17),"",'2. Narrative'!R17)</f>
        <v>Not started</v>
      </c>
      <c r="E22" s="198" t="str">
        <f>IF(ISBLANK('2. Narrative'!X17),"",'2. Narrative'!X17)</f>
        <v>Delayed</v>
      </c>
      <c r="F22" s="198" t="str">
        <f>IF(ISBLANK('2. Narrative'!AD17),"",'2. Narrative'!AD17)</f>
        <v/>
      </c>
      <c r="G22" s="198" t="str">
        <f>IF(ISBLANK('2. Narrative'!AJ17),"",'2. Narrative'!AJ17)</f>
        <v/>
      </c>
      <c r="H22" s="198" t="str">
        <f>IF(ISBLANK('2. Narrative'!AP17),"",'2. Narrative'!AP17)</f>
        <v/>
      </c>
      <c r="I22" s="199" t="str">
        <f t="shared" si="4"/>
        <v>no</v>
      </c>
      <c r="J22" s="199" t="str">
        <f t="shared" si="0"/>
        <v>no</v>
      </c>
      <c r="K22" s="199" t="str">
        <f t="shared" si="5"/>
        <v>no</v>
      </c>
      <c r="L22" s="200"/>
      <c r="M22" s="174" t="str">
        <f>IF('INT-Pivots'!AT16="","",IF('INT-Pivots'!AT16="0","",'INT-Pivots'!AT16))</f>
        <v>Activity 1.2.2 Training modules developed and training programs delivered on 'Long-term Sustainable Low-carbon Transport Planning' to government and private sector stakeholders</v>
      </c>
      <c r="N22" s="174" t="str">
        <f>IF('INT-Pivots'!AU16="","",IF('INT-Pivots'!AU16="0","",'INT-Pivots'!AU16))</f>
        <v>Travel</v>
      </c>
      <c r="O22" s="277">
        <f>IF('INT-Pivots'!BA16="","",IF('INT-Pivots'!BA16="0","",'INT-Pivots'!BA16))</f>
        <v>610</v>
      </c>
      <c r="P22" s="321">
        <f t="shared" si="6"/>
        <v>0</v>
      </c>
      <c r="Q22" s="322">
        <f>IF(ISBLANK('3. Expenditures'!L16),0,'3. Expenditures'!L16)</f>
        <v>0</v>
      </c>
      <c r="R22" s="323">
        <f>IF(ISBLANK('3. Expenditures'!N16),0,'3. Expenditures'!N16)</f>
        <v>0</v>
      </c>
      <c r="S22" s="323">
        <f>IF(ISBLANK('3. Expenditures'!P16),0,'3. Expenditures'!P16)</f>
        <v>0</v>
      </c>
      <c r="T22" s="323">
        <f>IF(ISBLANK('3. Expenditures'!R16),0,'3. Expenditures'!R16)</f>
        <v>0</v>
      </c>
      <c r="U22" s="323">
        <f>IF(ISBLANK('3. Expenditures'!T16),0,'3. Expenditures'!T16)</f>
        <v>0</v>
      </c>
      <c r="V22" s="212"/>
      <c r="W22" s="212"/>
      <c r="X22" s="212"/>
      <c r="Y22" s="212"/>
      <c r="Z22" s="212"/>
    </row>
    <row r="23" spans="2:26" s="83" customFormat="1" ht="60" x14ac:dyDescent="0.3">
      <c r="B23" s="196" t="str">
        <f>IF('INT-Pivots'!G18="","",'INT-Pivots'!G18)</f>
        <v>Activity 2.1.1Viability assessment of EV charging stations is completed and approved</v>
      </c>
      <c r="C23" s="197" t="str">
        <f>IF('INT-Pivots'!K18="","",IF('INT-Pivots'!K18="(blank)","Project end",VALUE('INT-Pivots'!K18)))</f>
        <v>Project end</v>
      </c>
      <c r="D23" s="198" t="str">
        <f>IF(ISBLANK('2. Narrative'!R18),"",'2. Narrative'!R18)</f>
        <v>Not started</v>
      </c>
      <c r="E23" s="198" t="str">
        <f>IF(ISBLANK('2. Narrative'!X18),"",'2. Narrative'!X18)</f>
        <v>On track</v>
      </c>
      <c r="F23" s="198" t="str">
        <f>IF(ISBLANK('2. Narrative'!AD18),"",'2. Narrative'!AD18)</f>
        <v/>
      </c>
      <c r="G23" s="198" t="str">
        <f>IF(ISBLANK('2. Narrative'!AJ18),"",'2. Narrative'!AJ18)</f>
        <v/>
      </c>
      <c r="H23" s="198" t="str">
        <f>IF(ISBLANK('2. Narrative'!AP18),"",'2. Narrative'!AP18)</f>
        <v/>
      </c>
      <c r="I23" s="199" t="str">
        <f t="shared" si="4"/>
        <v>no</v>
      </c>
      <c r="J23" s="199" t="str">
        <f t="shared" si="0"/>
        <v>no</v>
      </c>
      <c r="K23" s="199" t="str">
        <f t="shared" si="5"/>
        <v>no</v>
      </c>
      <c r="L23" s="200"/>
      <c r="M23" s="174" t="str">
        <f>IF('INT-Pivots'!AT17="","",IF('INT-Pivots'!AT17="0","",'INT-Pivots'!AT17))</f>
        <v>Activity 1.3.1 A comprehensive, gender-sensitive and inclusive 'Electric Bus Mobility Policy and Regulatory Framework' is developed</v>
      </c>
      <c r="N23" s="174" t="str">
        <f>IF('INT-Pivots'!AU17="","",IF('INT-Pivots'!AU17="0","",'INT-Pivots'!AU17))</f>
        <v>Staff and Other Personnel Costs</v>
      </c>
      <c r="O23" s="277">
        <f>IF('INT-Pivots'!BA17="","",IF('INT-Pivots'!BA17="0","",'INT-Pivots'!BA17))</f>
        <v>25000</v>
      </c>
      <c r="P23" s="321">
        <f t="shared" si="6"/>
        <v>16291</v>
      </c>
      <c r="Q23" s="322">
        <f>IF(ISBLANK('3. Expenditures'!L17),0,'3. Expenditures'!L17)</f>
        <v>0</v>
      </c>
      <c r="R23" s="323">
        <f>IF(ISBLANK('3. Expenditures'!N17),0,'3. Expenditures'!N17)</f>
        <v>16291</v>
      </c>
      <c r="S23" s="323">
        <f>IF(ISBLANK('3. Expenditures'!P17),0,'3. Expenditures'!P17)</f>
        <v>0</v>
      </c>
      <c r="T23" s="323">
        <f>IF(ISBLANK('3. Expenditures'!R17),0,'3. Expenditures'!R17)</f>
        <v>0</v>
      </c>
      <c r="U23" s="323">
        <f>IF(ISBLANK('3. Expenditures'!T17),0,'3. Expenditures'!T17)</f>
        <v>0</v>
      </c>
      <c r="V23" s="212"/>
      <c r="W23" s="212"/>
      <c r="X23" s="212"/>
      <c r="Y23" s="212"/>
      <c r="Z23" s="212"/>
    </row>
    <row r="24" spans="2:26" s="83" customFormat="1" ht="60" x14ac:dyDescent="0.3">
      <c r="B24" s="196" t="str">
        <f>IF('INT-Pivots'!G19="","",'INT-Pivots'!G19)</f>
        <v>Activity 2.1.2An Analytical gender (including elderly, children, specific needs commuter) specific report on safety, security, accessibility aspects of public transport buses in Sri Lanka</v>
      </c>
      <c r="C24" s="197" t="str">
        <f>IF('INT-Pivots'!K19="","",IF('INT-Pivots'!K19="(blank)","Project end",VALUE('INT-Pivots'!K19)))</f>
        <v>Project end</v>
      </c>
      <c r="D24" s="198" t="str">
        <f>IF(ISBLANK('2. Narrative'!R19),"",'2. Narrative'!R19)</f>
        <v>Not started</v>
      </c>
      <c r="E24" s="198" t="str">
        <f>IF(ISBLANK('2. Narrative'!X19),"",'2. Narrative'!X19)</f>
        <v>On track</v>
      </c>
      <c r="F24" s="198" t="str">
        <f>IF(ISBLANK('2. Narrative'!AD19),"",'2. Narrative'!AD19)</f>
        <v/>
      </c>
      <c r="G24" s="198" t="str">
        <f>IF(ISBLANK('2. Narrative'!AJ19),"",'2. Narrative'!AJ19)</f>
        <v/>
      </c>
      <c r="H24" s="198" t="str">
        <f>IF(ISBLANK('2. Narrative'!AP19),"",'2. Narrative'!AP19)</f>
        <v/>
      </c>
      <c r="I24" s="199" t="str">
        <f t="shared" si="4"/>
        <v>no</v>
      </c>
      <c r="J24" s="199" t="str">
        <f t="shared" si="0"/>
        <v>no</v>
      </c>
      <c r="K24" s="199" t="str">
        <f t="shared" si="5"/>
        <v>no</v>
      </c>
      <c r="L24" s="200"/>
      <c r="M24" s="174" t="str">
        <f>IF('INT-Pivots'!AT18="","",IF('INT-Pivots'!AT18="0","",'INT-Pivots'!AT18))</f>
        <v>Activity 1.3.1 A comprehensive, gender-sensitive and inclusive 'Electric Bus Mobility Policy and Regulatory Framework' is developed</v>
      </c>
      <c r="N24" s="174" t="str">
        <f>IF('INT-Pivots'!AU18="","",IF('INT-Pivots'!AU18="0","",'INT-Pivots'!AU18))</f>
        <v>Staff and Other Personnel Costs</v>
      </c>
      <c r="O24" s="277">
        <f>IF('INT-Pivots'!BA18="","",IF('INT-Pivots'!BA18="0","",'INT-Pivots'!BA18))</f>
        <v>15000</v>
      </c>
      <c r="P24" s="321">
        <f t="shared" si="6"/>
        <v>0</v>
      </c>
      <c r="Q24" s="322">
        <f>IF(ISBLANK('3. Expenditures'!L18),0,'3. Expenditures'!L18)</f>
        <v>0</v>
      </c>
      <c r="R24" s="323">
        <f>IF(ISBLANK('3. Expenditures'!N18),0,'3. Expenditures'!N18)</f>
        <v>0</v>
      </c>
      <c r="S24" s="323">
        <f>IF(ISBLANK('3. Expenditures'!P18),0,'3. Expenditures'!P18)</f>
        <v>0</v>
      </c>
      <c r="T24" s="323">
        <f>IF(ISBLANK('3. Expenditures'!R18),0,'3. Expenditures'!R18)</f>
        <v>0</v>
      </c>
      <c r="U24" s="323">
        <f>IF(ISBLANK('3. Expenditures'!T18),0,'3. Expenditures'!T18)</f>
        <v>0</v>
      </c>
      <c r="V24" s="212"/>
      <c r="W24" s="212"/>
      <c r="X24" s="212"/>
      <c r="Y24" s="212"/>
      <c r="Z24" s="212"/>
    </row>
    <row r="25" spans="2:26" s="83" customFormat="1" ht="72" x14ac:dyDescent="0.3">
      <c r="B25" s="196" t="str">
        <f>IF('INT-Pivots'!G20="","",'INT-Pivots'!G20)</f>
        <v>Output 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v>
      </c>
      <c r="C25" s="197">
        <f>IF('INT-Pivots'!K20="","",IF('INT-Pivots'!K20="(blank)","Project end",VALUE('INT-Pivots'!K20)))</f>
        <v>45991</v>
      </c>
      <c r="D25" s="198" t="str">
        <f>IF(ISBLANK('2. Narrative'!R20),"",'2. Narrative'!R20)</f>
        <v>Not started</v>
      </c>
      <c r="E25" s="198" t="str">
        <f>IF(ISBLANK('2. Narrative'!X20),"",'2. Narrative'!X20)</f>
        <v>Delayed</v>
      </c>
      <c r="F25" s="198" t="str">
        <f>IF(ISBLANK('2. Narrative'!AD20),"",'2. Narrative'!AD20)</f>
        <v/>
      </c>
      <c r="G25" s="198" t="str">
        <f>IF(ISBLANK('2. Narrative'!AJ20),"",'2. Narrative'!AJ20)</f>
        <v/>
      </c>
      <c r="H25" s="198" t="str">
        <f>IF(ISBLANK('2. Narrative'!AP20),"",'2. Narrative'!AP20)</f>
        <v/>
      </c>
      <c r="I25" s="199" t="str">
        <f t="shared" si="4"/>
        <v>no</v>
      </c>
      <c r="J25" s="199" t="str">
        <f t="shared" si="0"/>
        <v>no</v>
      </c>
      <c r="K25" s="199" t="str">
        <f t="shared" si="5"/>
        <v>no</v>
      </c>
      <c r="L25" s="200"/>
      <c r="M25" s="174" t="str">
        <f>IF('INT-Pivots'!AT19="","",IF('INT-Pivots'!AT19="0","",'INT-Pivots'!AT19))</f>
        <v>Activity 1.3.1 A comprehensive, gender-sensitive and inclusive 'Electric Bus Mobility Policy and Regulatory Framework' is developed</v>
      </c>
      <c r="N25" s="174" t="str">
        <f>IF('INT-Pivots'!AU19="","",IF('INT-Pivots'!AU19="0","",'INT-Pivots'!AU19))</f>
        <v>Travel</v>
      </c>
      <c r="O25" s="277">
        <f>IF('INT-Pivots'!BA19="","",IF('INT-Pivots'!BA19="0","",'INT-Pivots'!BA19))</f>
        <v>1000</v>
      </c>
      <c r="P25" s="321">
        <f t="shared" si="6"/>
        <v>0</v>
      </c>
      <c r="Q25" s="322">
        <f>IF(ISBLANK('3. Expenditures'!L19),0,'3. Expenditures'!L19)</f>
        <v>0</v>
      </c>
      <c r="R25" s="323">
        <f>IF(ISBLANK('3. Expenditures'!N19),0,'3. Expenditures'!N19)</f>
        <v>0</v>
      </c>
      <c r="S25" s="323">
        <f>IF(ISBLANK('3. Expenditures'!P19),0,'3. Expenditures'!P19)</f>
        <v>0</v>
      </c>
      <c r="T25" s="323">
        <f>IF(ISBLANK('3. Expenditures'!R19),0,'3. Expenditures'!R19)</f>
        <v>0</v>
      </c>
      <c r="U25" s="323">
        <f>IF(ISBLANK('3. Expenditures'!T19),0,'3. Expenditures'!T19)</f>
        <v>0</v>
      </c>
      <c r="V25" s="212"/>
      <c r="W25" s="212"/>
      <c r="X25" s="212"/>
      <c r="Y25" s="212"/>
      <c r="Z25" s="212"/>
    </row>
    <row r="26" spans="2:26" s="83" customFormat="1" ht="60" x14ac:dyDescent="0.3">
      <c r="B26" s="196" t="str">
        <f>IF('INT-Pivots'!G21="","",'INT-Pivots'!G21)</f>
        <v>Activity 2.2.1Training programs designed and delivered for government institutional stakeholders</v>
      </c>
      <c r="C26" s="197" t="str">
        <f>IF('INT-Pivots'!K21="","",IF('INT-Pivots'!K21="(blank)","Project end",VALUE('INT-Pivots'!K21)))</f>
        <v>Project end</v>
      </c>
      <c r="D26" s="198" t="str">
        <f>IF(ISBLANK('2. Narrative'!R21),"",'2. Narrative'!R21)</f>
        <v>On track</v>
      </c>
      <c r="E26" s="198" t="str">
        <f>IF(ISBLANK('2. Narrative'!X21),"",'2. Narrative'!X21)</f>
        <v>On track</v>
      </c>
      <c r="F26" s="198" t="str">
        <f>IF(ISBLANK('2. Narrative'!AD21),"",'2. Narrative'!AD21)</f>
        <v/>
      </c>
      <c r="G26" s="198" t="str">
        <f>IF(ISBLANK('2. Narrative'!AJ21),"",'2. Narrative'!AJ21)</f>
        <v/>
      </c>
      <c r="H26" s="198" t="str">
        <f>IF(ISBLANK('2. Narrative'!AP21),"",'2. Narrative'!AP21)</f>
        <v/>
      </c>
      <c r="I26" s="199" t="str">
        <f t="shared" si="4"/>
        <v>no</v>
      </c>
      <c r="J26" s="199" t="str">
        <f t="shared" si="0"/>
        <v>no</v>
      </c>
      <c r="K26" s="199" t="str">
        <f t="shared" si="5"/>
        <v>no</v>
      </c>
      <c r="L26" s="200"/>
      <c r="M26" s="174" t="str">
        <f>IF('INT-Pivots'!AT20="","",IF('INT-Pivots'!AT20="0","",'INT-Pivots'!AT20))</f>
        <v>Activity 1.3.1 A comprehensive, gender-sensitive and inclusive 'Electric Bus Mobility Policy and Regulatory Framework' is developed</v>
      </c>
      <c r="N26" s="174" t="str">
        <f>IF('INT-Pivots'!AU20="","",IF('INT-Pivots'!AU20="0","",'INT-Pivots'!AU20))</f>
        <v>Travel</v>
      </c>
      <c r="O26" s="277">
        <f>IF('INT-Pivots'!BA20="","",IF('INT-Pivots'!BA20="0","",'INT-Pivots'!BA20))</f>
        <v>3840</v>
      </c>
      <c r="P26" s="321">
        <f t="shared" si="6"/>
        <v>0</v>
      </c>
      <c r="Q26" s="322">
        <f>IF(ISBLANK('3. Expenditures'!L20),0,'3. Expenditures'!L20)</f>
        <v>0</v>
      </c>
      <c r="R26" s="323">
        <f>IF(ISBLANK('3. Expenditures'!N20),0,'3. Expenditures'!N20)</f>
        <v>0</v>
      </c>
      <c r="S26" s="323">
        <f>IF(ISBLANK('3. Expenditures'!P20),0,'3. Expenditures'!P20)</f>
        <v>0</v>
      </c>
      <c r="T26" s="323">
        <f>IF(ISBLANK('3. Expenditures'!R20),0,'3. Expenditures'!R20)</f>
        <v>0</v>
      </c>
      <c r="U26" s="323">
        <f>IF(ISBLANK('3. Expenditures'!T20),0,'3. Expenditures'!T20)</f>
        <v>0</v>
      </c>
      <c r="V26" s="212"/>
      <c r="W26" s="212"/>
      <c r="X26" s="212"/>
      <c r="Y26" s="212"/>
      <c r="Z26" s="212"/>
    </row>
    <row r="27" spans="2:26" s="83" customFormat="1" ht="96" x14ac:dyDescent="0.3">
      <c r="B27" s="196" t="str">
        <f>IF('INT-Pivots'!G22="","",'INT-Pivots'!G22)</f>
        <v>Output 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v>
      </c>
      <c r="C27" s="197">
        <f>IF('INT-Pivots'!K22="","",IF('INT-Pivots'!K22="(blank)","Project end",VALUE('INT-Pivots'!K22)))</f>
        <v>45961</v>
      </c>
      <c r="D27" s="198" t="str">
        <f>IF(ISBLANK('2. Narrative'!R22),"",'2. Narrative'!R22)</f>
        <v>Not started</v>
      </c>
      <c r="E27" s="198" t="str">
        <f>IF(ISBLANK('2. Narrative'!X22),"",'2. Narrative'!X22)</f>
        <v>Delayed</v>
      </c>
      <c r="F27" s="198" t="str">
        <f>IF(ISBLANK('2. Narrative'!AD22),"",'2. Narrative'!AD22)</f>
        <v/>
      </c>
      <c r="G27" s="198" t="str">
        <f>IF(ISBLANK('2. Narrative'!AJ22),"",'2. Narrative'!AJ22)</f>
        <v/>
      </c>
      <c r="H27" s="198" t="str">
        <f>IF(ISBLANK('2. Narrative'!AP22),"",'2. Narrative'!AP22)</f>
        <v/>
      </c>
      <c r="I27" s="199" t="str">
        <f t="shared" si="4"/>
        <v>no</v>
      </c>
      <c r="J27" s="199" t="str">
        <f t="shared" si="0"/>
        <v>no</v>
      </c>
      <c r="K27" s="199" t="str">
        <f t="shared" si="5"/>
        <v>no</v>
      </c>
      <c r="L27" s="200"/>
      <c r="M27" s="174" t="str">
        <f>IF('INT-Pivots'!AT21="","",IF('INT-Pivots'!AT21="0","",'INT-Pivots'!AT21))</f>
        <v>Activity 1.3.1 A comprehensive, gender-sensitive and inclusive 'Electric Bus Mobility Policy and Regulatory Framework' is developed</v>
      </c>
      <c r="N27" s="174" t="str">
        <f>IF('INT-Pivots'!AU21="","",IF('INT-Pivots'!AU21="0","",'INT-Pivots'!AU21))</f>
        <v>Travel</v>
      </c>
      <c r="O27" s="277">
        <f>IF('INT-Pivots'!BA21="","",IF('INT-Pivots'!BA21="0","",'INT-Pivots'!BA21))</f>
        <v>1464</v>
      </c>
      <c r="P27" s="321">
        <f t="shared" si="6"/>
        <v>0</v>
      </c>
      <c r="Q27" s="322">
        <f>IF(ISBLANK('3. Expenditures'!L21),0,'3. Expenditures'!L21)</f>
        <v>0</v>
      </c>
      <c r="R27" s="323">
        <f>IF(ISBLANK('3. Expenditures'!N21),0,'3. Expenditures'!N21)</f>
        <v>0</v>
      </c>
      <c r="S27" s="323">
        <f>IF(ISBLANK('3. Expenditures'!P21),0,'3. Expenditures'!P21)</f>
        <v>0</v>
      </c>
      <c r="T27" s="323">
        <f>IF(ISBLANK('3. Expenditures'!R21),0,'3. Expenditures'!R21)</f>
        <v>0</v>
      </c>
      <c r="U27" s="323">
        <f>IF(ISBLANK('3. Expenditures'!T21),0,'3. Expenditures'!T21)</f>
        <v>0</v>
      </c>
      <c r="V27" s="212"/>
      <c r="W27" s="212"/>
      <c r="X27" s="212"/>
      <c r="Y27" s="212"/>
      <c r="Z27" s="212"/>
    </row>
    <row r="28" spans="2:26" s="83" customFormat="1" ht="48" x14ac:dyDescent="0.3">
      <c r="B28" s="196" t="str">
        <f>IF('INT-Pivots'!G23="","",'INT-Pivots'!G23)</f>
        <v>Activity 3.1.1Training programs designed and delivered for commercial banks/financial institutions</v>
      </c>
      <c r="C28" s="197" t="str">
        <f>IF('INT-Pivots'!K23="","",IF('INT-Pivots'!K23="(blank)","Project end",VALUE('INT-Pivots'!K23)))</f>
        <v>Project end</v>
      </c>
      <c r="D28" s="198" t="str">
        <f>IF(ISBLANK('2. Narrative'!R23),"",'2. Narrative'!R23)</f>
        <v>Not started</v>
      </c>
      <c r="E28" s="198" t="str">
        <f>IF(ISBLANK('2. Narrative'!X23),"",'2. Narrative'!X23)</f>
        <v>Not started</v>
      </c>
      <c r="F28" s="198" t="str">
        <f>IF(ISBLANK('2. Narrative'!AD23),"",'2. Narrative'!AD23)</f>
        <v/>
      </c>
      <c r="G28" s="198" t="str">
        <f>IF(ISBLANK('2. Narrative'!AJ23),"",'2. Narrative'!AJ23)</f>
        <v/>
      </c>
      <c r="H28" s="198" t="str">
        <f>IF(ISBLANK('2. Narrative'!AP23),"",'2. Narrative'!AP23)</f>
        <v/>
      </c>
      <c r="I28" s="199" t="str">
        <f t="shared" si="4"/>
        <v>no</v>
      </c>
      <c r="J28" s="199" t="str">
        <f t="shared" si="0"/>
        <v>no</v>
      </c>
      <c r="K28" s="199" t="str">
        <f t="shared" si="5"/>
        <v>no</v>
      </c>
      <c r="L28" s="200"/>
      <c r="M28" s="174" t="str">
        <f>IF('INT-Pivots'!AT22="","",IF('INT-Pivots'!AT22="0","",'INT-Pivots'!AT22))</f>
        <v>Activity 1.4.1 An 'Electricity Grid Impact Study due to Electric Vehicle Integration' is completed and approved</v>
      </c>
      <c r="N28" s="174" t="str">
        <f>IF('INT-Pivots'!AU22="","",IF('INT-Pivots'!AU22="0","",'INT-Pivots'!AU22))</f>
        <v>Staff and Other Personnel Costs</v>
      </c>
      <c r="O28" s="277">
        <f>IF('INT-Pivots'!BA22="","",IF('INT-Pivots'!BA22="0","",'INT-Pivots'!BA22))</f>
        <v>10000</v>
      </c>
      <c r="P28" s="321">
        <f t="shared" si="6"/>
        <v>19884</v>
      </c>
      <c r="Q28" s="322">
        <f>IF(ISBLANK('3. Expenditures'!L22),0,'3. Expenditures'!L22)</f>
        <v>0</v>
      </c>
      <c r="R28" s="323">
        <f>IF(ISBLANK('3. Expenditures'!N22),0,'3. Expenditures'!N22)</f>
        <v>19884</v>
      </c>
      <c r="S28" s="323">
        <f>IF(ISBLANK('3. Expenditures'!P22),0,'3. Expenditures'!P22)</f>
        <v>0</v>
      </c>
      <c r="T28" s="323">
        <f>IF(ISBLANK('3. Expenditures'!R22),0,'3. Expenditures'!R22)</f>
        <v>0</v>
      </c>
      <c r="U28" s="323">
        <f>IF(ISBLANK('3. Expenditures'!T22),0,'3. Expenditures'!T22)</f>
        <v>0</v>
      </c>
      <c r="V28" s="212"/>
      <c r="W28" s="212"/>
      <c r="X28" s="212"/>
      <c r="Y28" s="212"/>
      <c r="Z28" s="212"/>
    </row>
    <row r="29" spans="2:26" s="83" customFormat="1" ht="48" x14ac:dyDescent="0.3">
      <c r="B29" s="196" t="str">
        <f>IF('INT-Pivots'!G24="","",'INT-Pivots'!G24)</f>
        <v>Activity 3.1.2Training programs designed and delivered to private bus operators and their bus drivers and workshop technicians</v>
      </c>
      <c r="C29" s="197" t="str">
        <f>IF('INT-Pivots'!K24="","",IF('INT-Pivots'!K24="(blank)","Project end",VALUE('INT-Pivots'!K24)))</f>
        <v>Project end</v>
      </c>
      <c r="D29" s="198" t="str">
        <f>IF(ISBLANK('2. Narrative'!R24),"",'2. Narrative'!R24)</f>
        <v>Not started</v>
      </c>
      <c r="E29" s="198" t="str">
        <f>IF(ISBLANK('2. Narrative'!X24),"",'2. Narrative'!X24)</f>
        <v>Not started</v>
      </c>
      <c r="F29" s="198" t="str">
        <f>IF(ISBLANK('2. Narrative'!AD24),"",'2. Narrative'!AD24)</f>
        <v/>
      </c>
      <c r="G29" s="198" t="str">
        <f>IF(ISBLANK('2. Narrative'!AJ24),"",'2. Narrative'!AJ24)</f>
        <v/>
      </c>
      <c r="H29" s="198" t="str">
        <f>IF(ISBLANK('2. Narrative'!AP24),"",'2. Narrative'!AP24)</f>
        <v/>
      </c>
      <c r="I29" s="199" t="str">
        <f t="shared" si="4"/>
        <v>no</v>
      </c>
      <c r="J29" s="199" t="str">
        <f t="shared" si="0"/>
        <v>no</v>
      </c>
      <c r="K29" s="199" t="str">
        <f t="shared" si="5"/>
        <v>no</v>
      </c>
      <c r="L29" s="200"/>
      <c r="M29" s="174" t="str">
        <f>IF('INT-Pivots'!AT23="","",IF('INT-Pivots'!AT23="0","",'INT-Pivots'!AT23))</f>
        <v>Activity 1.4.1 An 'Electricity Grid Impact Study due to Electric Vehicle Integration' is completed and approved</v>
      </c>
      <c r="N29" s="174" t="str">
        <f>IF('INT-Pivots'!AU23="","",IF('INT-Pivots'!AU23="0","",'INT-Pivots'!AU23))</f>
        <v>Staff and Other Personnel Costs</v>
      </c>
      <c r="O29" s="277">
        <f>IF('INT-Pivots'!BA23="","",IF('INT-Pivots'!BA23="0","",'INT-Pivots'!BA23))</f>
        <v>8000</v>
      </c>
      <c r="P29" s="321">
        <f t="shared" si="6"/>
        <v>0</v>
      </c>
      <c r="Q29" s="322">
        <f>IF(ISBLANK('3. Expenditures'!L23),0,'3. Expenditures'!L23)</f>
        <v>0</v>
      </c>
      <c r="R29" s="323">
        <f>IF(ISBLANK('3. Expenditures'!N23),0,'3. Expenditures'!N23)</f>
        <v>0</v>
      </c>
      <c r="S29" s="323">
        <f>IF(ISBLANK('3. Expenditures'!P23),0,'3. Expenditures'!P23)</f>
        <v>0</v>
      </c>
      <c r="T29" s="323">
        <f>IF(ISBLANK('3. Expenditures'!R23),0,'3. Expenditures'!R23)</f>
        <v>0</v>
      </c>
      <c r="U29" s="323">
        <f>IF(ISBLANK('3. Expenditures'!T23),0,'3. Expenditures'!T23)</f>
        <v>0</v>
      </c>
      <c r="V29" s="212"/>
      <c r="W29" s="212"/>
      <c r="X29" s="212"/>
      <c r="Y29" s="212"/>
      <c r="Z29" s="212"/>
    </row>
    <row r="30" spans="2:26" s="83" customFormat="1" ht="48" x14ac:dyDescent="0.3">
      <c r="B30" s="196" t="str">
        <f>IF('INT-Pivots'!G25="","",'INT-Pivots'!G25)</f>
        <v>Output 3.2 Increased awareness and sensitization among local residents regarding the benefits of using public transport in general, and low-carbon electric mobility in particular, including safety aspects for women</v>
      </c>
      <c r="C30" s="197">
        <f>IF('INT-Pivots'!K25="","",IF('INT-Pivots'!K25="(blank)","Project end",VALUE('INT-Pivots'!K25)))</f>
        <v>45991</v>
      </c>
      <c r="D30" s="198" t="str">
        <f>IF(ISBLANK('2. Narrative'!R25),"",'2. Narrative'!R25)</f>
        <v>Not started</v>
      </c>
      <c r="E30" s="198" t="str">
        <f>IF(ISBLANK('2. Narrative'!X25),"",'2. Narrative'!X25)</f>
        <v>Delayed</v>
      </c>
      <c r="F30" s="198" t="str">
        <f>IF(ISBLANK('2. Narrative'!AD25),"",'2. Narrative'!AD25)</f>
        <v/>
      </c>
      <c r="G30" s="198" t="str">
        <f>IF(ISBLANK('2. Narrative'!AJ25),"",'2. Narrative'!AJ25)</f>
        <v/>
      </c>
      <c r="H30" s="198" t="str">
        <f>IF(ISBLANK('2. Narrative'!AP25),"",'2. Narrative'!AP25)</f>
        <v/>
      </c>
      <c r="I30" s="199" t="str">
        <f t="shared" si="4"/>
        <v>no</v>
      </c>
      <c r="J30" s="199" t="str">
        <f t="shared" si="0"/>
        <v>no</v>
      </c>
      <c r="K30" s="199" t="str">
        <f t="shared" si="5"/>
        <v>no</v>
      </c>
      <c r="L30" s="200"/>
      <c r="M30" s="174" t="str">
        <f>IF('INT-Pivots'!AT24="","",IF('INT-Pivots'!AT24="0","",'INT-Pivots'!AT24))</f>
        <v>Activity 1.4.1 An 'Electricity Grid Impact Study due to Electric Vehicle Integration' is completed and approved</v>
      </c>
      <c r="N30" s="174" t="str">
        <f>IF('INT-Pivots'!AU24="","",IF('INT-Pivots'!AU24="0","",'INT-Pivots'!AU24))</f>
        <v>Travel</v>
      </c>
      <c r="O30" s="277">
        <f>IF('INT-Pivots'!BA24="","",IF('INT-Pivots'!BA24="0","",'INT-Pivots'!BA24))</f>
        <v>500</v>
      </c>
      <c r="P30" s="321">
        <f t="shared" si="6"/>
        <v>0</v>
      </c>
      <c r="Q30" s="322">
        <f>IF(ISBLANK('3. Expenditures'!L24),0,'3. Expenditures'!L24)</f>
        <v>0</v>
      </c>
      <c r="R30" s="323">
        <f>IF(ISBLANK('3. Expenditures'!N24),0,'3. Expenditures'!N24)</f>
        <v>0</v>
      </c>
      <c r="S30" s="323">
        <f>IF(ISBLANK('3. Expenditures'!P24),0,'3. Expenditures'!P24)</f>
        <v>0</v>
      </c>
      <c r="T30" s="323">
        <f>IF(ISBLANK('3. Expenditures'!R24),0,'3. Expenditures'!R24)</f>
        <v>0</v>
      </c>
      <c r="U30" s="323">
        <f>IF(ISBLANK('3. Expenditures'!T24),0,'3. Expenditures'!T24)</f>
        <v>0</v>
      </c>
      <c r="V30" s="212"/>
      <c r="W30" s="212"/>
      <c r="X30" s="212"/>
      <c r="Y30" s="212"/>
      <c r="Z30" s="212"/>
    </row>
    <row r="31" spans="2:26" s="83" customFormat="1" ht="48" x14ac:dyDescent="0.3">
      <c r="B31" s="196" t="str">
        <f>IF('INT-Pivots'!G26="","",'INT-Pivots'!G26)</f>
        <v>Activity 3.2.1Mass media promotional campaigns on benefits of public transport</v>
      </c>
      <c r="C31" s="197" t="str">
        <f>IF('INT-Pivots'!K26="","",IF('INT-Pivots'!K26="(blank)","Project end",VALUE('INT-Pivots'!K26)))</f>
        <v>Project end</v>
      </c>
      <c r="D31" s="198" t="str">
        <f>IF(ISBLANK('2. Narrative'!R26),"",'2. Narrative'!R26)</f>
        <v>Not started</v>
      </c>
      <c r="E31" s="198" t="str">
        <f>IF(ISBLANK('2. Narrative'!X26),"",'2. Narrative'!X26)</f>
        <v>On track</v>
      </c>
      <c r="F31" s="198" t="str">
        <f>IF(ISBLANK('2. Narrative'!AD26),"",'2. Narrative'!AD26)</f>
        <v/>
      </c>
      <c r="G31" s="198" t="str">
        <f>IF(ISBLANK('2. Narrative'!AJ26),"",'2. Narrative'!AJ26)</f>
        <v/>
      </c>
      <c r="H31" s="198" t="str">
        <f>IF(ISBLANK('2. Narrative'!AP26),"",'2. Narrative'!AP26)</f>
        <v/>
      </c>
      <c r="I31" s="199" t="str">
        <f t="shared" si="4"/>
        <v>no</v>
      </c>
      <c r="J31" s="199" t="str">
        <f t="shared" si="0"/>
        <v>no</v>
      </c>
      <c r="K31" s="199" t="str">
        <f t="shared" si="5"/>
        <v>no</v>
      </c>
      <c r="L31" s="200"/>
      <c r="M31" s="174" t="str">
        <f>IF('INT-Pivots'!AT25="","",IF('INT-Pivots'!AT25="0","",'INT-Pivots'!AT25))</f>
        <v>Activity 1.4.1 An 'Electricity Grid Impact Study due to Electric Vehicle Integration' is completed and approved</v>
      </c>
      <c r="N31" s="174" t="str">
        <f>IF('INT-Pivots'!AU25="","",IF('INT-Pivots'!AU25="0","",'INT-Pivots'!AU25))</f>
        <v>Travel</v>
      </c>
      <c r="O31" s="277">
        <f>IF('INT-Pivots'!BA25="","",IF('INT-Pivots'!BA25="0","",'INT-Pivots'!BA25))</f>
        <v>1920</v>
      </c>
      <c r="P31" s="321">
        <f t="shared" si="6"/>
        <v>0</v>
      </c>
      <c r="Q31" s="322">
        <f>IF(ISBLANK('3. Expenditures'!L25),0,'3. Expenditures'!L25)</f>
        <v>0</v>
      </c>
      <c r="R31" s="323">
        <f>IF(ISBLANK('3. Expenditures'!N25),0,'3. Expenditures'!N25)</f>
        <v>0</v>
      </c>
      <c r="S31" s="323">
        <f>IF(ISBLANK('3. Expenditures'!P25),0,'3. Expenditures'!P25)</f>
        <v>0</v>
      </c>
      <c r="T31" s="323">
        <f>IF(ISBLANK('3. Expenditures'!R25),0,'3. Expenditures'!R25)</f>
        <v>0</v>
      </c>
      <c r="U31" s="323">
        <f>IF(ISBLANK('3. Expenditures'!T25),0,'3. Expenditures'!T25)</f>
        <v>0</v>
      </c>
      <c r="V31" s="212"/>
      <c r="W31" s="212"/>
      <c r="X31" s="212"/>
      <c r="Y31" s="212"/>
      <c r="Z31" s="212"/>
    </row>
    <row r="32" spans="2:26" s="70" customFormat="1" ht="48" x14ac:dyDescent="0.3">
      <c r="B32" s="196" t="str">
        <f>IF('INT-Pivots'!G27="","",'INT-Pivots'!G27)</f>
        <v>Activity 3.2.2Targeted promotional events on benefits of public transport</v>
      </c>
      <c r="C32" s="197" t="str">
        <f>IF('INT-Pivots'!K27="","",IF('INT-Pivots'!K27="(blank)","Project end",VALUE('INT-Pivots'!K27)))</f>
        <v>Project end</v>
      </c>
      <c r="D32" s="198" t="str">
        <f>IF(ISBLANK('2. Narrative'!R27),"",'2. Narrative'!R27)</f>
        <v>Not started</v>
      </c>
      <c r="E32" s="198" t="str">
        <f>IF(ISBLANK('2. Narrative'!X27),"",'2. Narrative'!X27)</f>
        <v>On track</v>
      </c>
      <c r="F32" s="198" t="str">
        <f>IF(ISBLANK('2. Narrative'!AD27),"",'2. Narrative'!AD27)</f>
        <v/>
      </c>
      <c r="G32" s="198" t="str">
        <f>IF(ISBLANK('2. Narrative'!AJ27),"",'2. Narrative'!AJ27)</f>
        <v/>
      </c>
      <c r="H32" s="198" t="str">
        <f>IF(ISBLANK('2. Narrative'!AP27),"",'2. Narrative'!AP27)</f>
        <v/>
      </c>
      <c r="I32" s="199" t="str">
        <f t="shared" si="4"/>
        <v>no</v>
      </c>
      <c r="J32" s="199" t="str">
        <f t="shared" si="0"/>
        <v>no</v>
      </c>
      <c r="K32" s="199" t="str">
        <f t="shared" si="5"/>
        <v>no</v>
      </c>
      <c r="M32" s="174" t="str">
        <f>IF('INT-Pivots'!AT26="","",IF('INT-Pivots'!AT26="0","",'INT-Pivots'!AT26))</f>
        <v>Activity 1.4.1 An 'Electricity Grid Impact Study due to Electric Vehicle Integration' is completed and approved</v>
      </c>
      <c r="N32" s="174" t="str">
        <f>IF('INT-Pivots'!AU26="","",IF('INT-Pivots'!AU26="0","",'INT-Pivots'!AU26))</f>
        <v>Travel</v>
      </c>
      <c r="O32" s="277">
        <f>IF('INT-Pivots'!BA26="","",IF('INT-Pivots'!BA26="0","",'INT-Pivots'!BA26))</f>
        <v>854</v>
      </c>
      <c r="P32" s="321">
        <f t="shared" si="6"/>
        <v>0</v>
      </c>
      <c r="Q32" s="322">
        <f>IF(ISBLANK('3. Expenditures'!L26),0,'3. Expenditures'!L26)</f>
        <v>0</v>
      </c>
      <c r="R32" s="323">
        <f>IF(ISBLANK('3. Expenditures'!N26),0,'3. Expenditures'!N26)</f>
        <v>0</v>
      </c>
      <c r="S32" s="323">
        <f>IF(ISBLANK('3. Expenditures'!P26),0,'3. Expenditures'!P26)</f>
        <v>0</v>
      </c>
      <c r="T32" s="323">
        <f>IF(ISBLANK('3. Expenditures'!R26),0,'3. Expenditures'!R26)</f>
        <v>0</v>
      </c>
      <c r="U32" s="323">
        <f>IF(ISBLANK('3. Expenditures'!T26),0,'3. Expenditures'!T26)</f>
        <v>0</v>
      </c>
      <c r="V32" s="285"/>
      <c r="W32" s="285"/>
      <c r="X32" s="285"/>
      <c r="Y32" s="285"/>
      <c r="Z32" s="285"/>
    </row>
    <row r="33" spans="2:26" s="70" customFormat="1" ht="36" x14ac:dyDescent="0.3">
      <c r="B33" s="196" t="str">
        <f>IF('INT-Pivots'!G28="","",'INT-Pivots'!G28)</f>
        <v>Activity 3.2.3Targeted campaigns on safety/accessibility features of low-carbon transport options</v>
      </c>
      <c r="C33" s="197" t="str">
        <f>IF('INT-Pivots'!K28="","",IF('INT-Pivots'!K28="(blank)","Project end",VALUE('INT-Pivots'!K28)))</f>
        <v>Project end</v>
      </c>
      <c r="D33" s="198" t="str">
        <f>IF(ISBLANK('2. Narrative'!R28),"",'2. Narrative'!R28)</f>
        <v>Not started</v>
      </c>
      <c r="E33" s="198" t="str">
        <f>IF(ISBLANK('2. Narrative'!X28),"",'2. Narrative'!X28)</f>
        <v>On track</v>
      </c>
      <c r="F33" s="198" t="str">
        <f>IF(ISBLANK('2. Narrative'!AD28),"",'2. Narrative'!AD28)</f>
        <v/>
      </c>
      <c r="G33" s="198" t="str">
        <f>IF(ISBLANK('2. Narrative'!AJ28),"",'2. Narrative'!AJ28)</f>
        <v/>
      </c>
      <c r="H33" s="198" t="str">
        <f>IF(ISBLANK('2. Narrative'!AP28),"",'2. Narrative'!AP28)</f>
        <v/>
      </c>
      <c r="I33" s="199" t="str">
        <f t="shared" si="4"/>
        <v>no</v>
      </c>
      <c r="J33" s="199" t="str">
        <f t="shared" si="0"/>
        <v>no</v>
      </c>
      <c r="K33" s="199" t="str">
        <f t="shared" si="5"/>
        <v>no</v>
      </c>
      <c r="M33" s="174" t="str">
        <f>IF('INT-Pivots'!AT27="","",IF('INT-Pivots'!AT27="0","",'INT-Pivots'!AT27))</f>
        <v>Activity 1.4.2 An analytical report on gaps for implementing low-carbon transport in Sri Lanka</v>
      </c>
      <c r="N33" s="174" t="str">
        <f>IF('INT-Pivots'!AU27="","",IF('INT-Pivots'!AU27="0","",'INT-Pivots'!AU27))</f>
        <v>Staff and Other Personnel Costs</v>
      </c>
      <c r="O33" s="277">
        <f>IF('INT-Pivots'!BA27="","",IF('INT-Pivots'!BA27="0","",'INT-Pivots'!BA27))</f>
        <v>10000</v>
      </c>
      <c r="P33" s="321">
        <f t="shared" si="6"/>
        <v>0</v>
      </c>
      <c r="Q33" s="322">
        <f>IF(ISBLANK('3. Expenditures'!L27),0,'3. Expenditures'!L27)</f>
        <v>0</v>
      </c>
      <c r="R33" s="323">
        <f>IF(ISBLANK('3. Expenditures'!N27),0,'3. Expenditures'!N27)</f>
        <v>0</v>
      </c>
      <c r="S33" s="323">
        <f>IF(ISBLANK('3. Expenditures'!P27),0,'3. Expenditures'!P27)</f>
        <v>0</v>
      </c>
      <c r="T33" s="323">
        <f>IF(ISBLANK('3. Expenditures'!R27),0,'3. Expenditures'!R27)</f>
        <v>0</v>
      </c>
      <c r="U33" s="323">
        <f>IF(ISBLANK('3. Expenditures'!T27),0,'3. Expenditures'!T27)</f>
        <v>0</v>
      </c>
      <c r="V33" s="285"/>
      <c r="W33" s="285"/>
      <c r="X33" s="285"/>
      <c r="Y33" s="285"/>
      <c r="Z33" s="285"/>
    </row>
    <row r="34" spans="2:26" s="70" customFormat="1" ht="48" x14ac:dyDescent="0.3">
      <c r="B34" s="196" t="str">
        <f>IF('INT-Pivots'!G29="","",'INT-Pivots'!G29)</f>
        <v>Output 4.1 5 small/medium 9-metre buses deployed through public private partnerships in Colombo Municipal area after selection of vendor/OEM through a competitive tender process as per UN procurement rules</v>
      </c>
      <c r="C34" s="197">
        <f>IF('INT-Pivots'!K29="","",IF('INT-Pivots'!K29="(blank)","Project end",VALUE('INT-Pivots'!K29)))</f>
        <v>46157</v>
      </c>
      <c r="D34" s="198" t="str">
        <f>IF(ISBLANK('2. Narrative'!R29),"",'2. Narrative'!R29)</f>
        <v>Not started</v>
      </c>
      <c r="E34" s="198" t="str">
        <f>IF(ISBLANK('2. Narrative'!X29),"",'2. Narrative'!X29)</f>
        <v>Delayed</v>
      </c>
      <c r="F34" s="198" t="str">
        <f>IF(ISBLANK('2. Narrative'!AD29),"",'2. Narrative'!AD29)</f>
        <v/>
      </c>
      <c r="G34" s="198" t="str">
        <f>IF(ISBLANK('2. Narrative'!AJ29),"",'2. Narrative'!AJ29)</f>
        <v/>
      </c>
      <c r="H34" s="198" t="str">
        <f>IF(ISBLANK('2. Narrative'!AP29),"",'2. Narrative'!AP29)</f>
        <v/>
      </c>
      <c r="I34" s="199" t="str">
        <f t="shared" si="4"/>
        <v>no</v>
      </c>
      <c r="J34" s="199" t="str">
        <f t="shared" si="0"/>
        <v>no</v>
      </c>
      <c r="K34" s="199" t="str">
        <f t="shared" si="5"/>
        <v>no</v>
      </c>
      <c r="M34" s="174" t="str">
        <f>IF('INT-Pivots'!AT28="","",IF('INT-Pivots'!AT28="0","",'INT-Pivots'!AT28))</f>
        <v>Activity 1.4.2 An analytical report on gaps for implementing low-carbon transport in Sri Lanka</v>
      </c>
      <c r="N34" s="174" t="str">
        <f>IF('INT-Pivots'!AU28="","",IF('INT-Pivots'!AU28="0","",'INT-Pivots'!AU28))</f>
        <v>Staff and Other Personnel Costs</v>
      </c>
      <c r="O34" s="277">
        <f>IF('INT-Pivots'!BA28="","",IF('INT-Pivots'!BA28="0","",'INT-Pivots'!BA28))</f>
        <v>10000</v>
      </c>
      <c r="P34" s="321">
        <f t="shared" si="6"/>
        <v>0</v>
      </c>
      <c r="Q34" s="322">
        <f>IF(ISBLANK('3. Expenditures'!L28),0,'3. Expenditures'!L28)</f>
        <v>0</v>
      </c>
      <c r="R34" s="323">
        <f>IF(ISBLANK('3. Expenditures'!N28),0,'3. Expenditures'!N28)</f>
        <v>0</v>
      </c>
      <c r="S34" s="323">
        <f>IF(ISBLANK('3. Expenditures'!P28),0,'3. Expenditures'!P28)</f>
        <v>0</v>
      </c>
      <c r="T34" s="323">
        <f>IF(ISBLANK('3. Expenditures'!R28),0,'3. Expenditures'!R28)</f>
        <v>0</v>
      </c>
      <c r="U34" s="323">
        <f>IF(ISBLANK('3. Expenditures'!T28),0,'3. Expenditures'!T28)</f>
        <v>0</v>
      </c>
      <c r="V34" s="285"/>
      <c r="W34" s="285"/>
      <c r="X34" s="285"/>
      <c r="Y34" s="285"/>
      <c r="Z34" s="285"/>
    </row>
    <row r="35" spans="2:26" s="139" customFormat="1" ht="36" x14ac:dyDescent="0.3">
      <c r="B35" s="196" t="str">
        <f>IF('INT-Pivots'!G30="","",'INT-Pivots'!G30)</f>
        <v>Activity 4.1.1Technical assistance to setup a mechanism for channelling of enhanced grants as capital subsidy scheme</v>
      </c>
      <c r="C35" s="197" t="str">
        <f>IF('INT-Pivots'!K30="","",IF('INT-Pivots'!K30="(blank)","Project end",VALUE('INT-Pivots'!K30)))</f>
        <v>Project end</v>
      </c>
      <c r="D35" s="198" t="str">
        <f>IF(ISBLANK('2. Narrative'!R30),"",'2. Narrative'!R30)</f>
        <v>Not started</v>
      </c>
      <c r="E35" s="198" t="str">
        <f>IF(ISBLANK('2. Narrative'!X30),"",'2. Narrative'!X30)</f>
        <v>Not started</v>
      </c>
      <c r="F35" s="198" t="str">
        <f>IF(ISBLANK('2. Narrative'!AD30),"",'2. Narrative'!AD30)</f>
        <v/>
      </c>
      <c r="G35" s="198" t="str">
        <f>IF(ISBLANK('2. Narrative'!AJ30),"",'2. Narrative'!AJ30)</f>
        <v/>
      </c>
      <c r="H35" s="198" t="str">
        <f>IF(ISBLANK('2. Narrative'!AP30),"",'2. Narrative'!AP30)</f>
        <v/>
      </c>
      <c r="I35" s="199" t="str">
        <f t="shared" si="4"/>
        <v>no</v>
      </c>
      <c r="J35" s="199" t="str">
        <f t="shared" si="0"/>
        <v>no</v>
      </c>
      <c r="K35" s="199" t="str">
        <f t="shared" si="5"/>
        <v>no</v>
      </c>
      <c r="M35" s="174" t="str">
        <f>IF('INT-Pivots'!AT29="","",IF('INT-Pivots'!AT29="0","",'INT-Pivots'!AT29))</f>
        <v>Activity 1.4.2 An analytical report on gaps for implementing low-carbon transport in Sri Lanka</v>
      </c>
      <c r="N35" s="174" t="str">
        <f>IF('INT-Pivots'!AU29="","",IF('INT-Pivots'!AU29="0","",'INT-Pivots'!AU29))</f>
        <v>Travel</v>
      </c>
      <c r="O35" s="277">
        <f>IF('INT-Pivots'!BA29="","",IF('INT-Pivots'!BA29="0","",'INT-Pivots'!BA29))</f>
        <v>500</v>
      </c>
      <c r="P35" s="321">
        <f t="shared" si="6"/>
        <v>0</v>
      </c>
      <c r="Q35" s="322">
        <f>IF(ISBLANK('3. Expenditures'!L29),0,'3. Expenditures'!L29)</f>
        <v>0</v>
      </c>
      <c r="R35" s="323">
        <f>IF(ISBLANK('3. Expenditures'!N29),0,'3. Expenditures'!N29)</f>
        <v>0</v>
      </c>
      <c r="S35" s="323">
        <f>IF(ISBLANK('3. Expenditures'!P29),0,'3. Expenditures'!P29)</f>
        <v>0</v>
      </c>
      <c r="T35" s="323">
        <f>IF(ISBLANK('3. Expenditures'!R29),0,'3. Expenditures'!R29)</f>
        <v>0</v>
      </c>
      <c r="U35" s="323">
        <f>IF(ISBLANK('3. Expenditures'!T29),0,'3. Expenditures'!T29)</f>
        <v>0</v>
      </c>
      <c r="V35" s="286"/>
      <c r="W35" s="286"/>
      <c r="X35" s="286"/>
      <c r="Y35" s="286"/>
      <c r="Z35" s="286"/>
    </row>
    <row r="36" spans="2:26" s="70" customFormat="1" ht="48" x14ac:dyDescent="0.3">
      <c r="B36" s="196" t="str">
        <f>IF('INT-Pivots'!G31="","",'INT-Pivots'!G31)</f>
        <v>Activity 4.1.2Five electric buses on public transport routes are procured and deployed with support from enhanced capital subsidy scheme and leased to public/private bus operator</v>
      </c>
      <c r="C36" s="197" t="str">
        <f>IF('INT-Pivots'!K31="","",IF('INT-Pivots'!K31="(blank)","Project end",VALUE('INT-Pivots'!K31)))</f>
        <v>Project end</v>
      </c>
      <c r="D36" s="198" t="str">
        <f>IF(ISBLANK('2. Narrative'!R31),"",'2. Narrative'!R31)</f>
        <v>Not started</v>
      </c>
      <c r="E36" s="198" t="str">
        <f>IF(ISBLANK('2. Narrative'!X31),"",'2. Narrative'!X31)</f>
        <v>Not started</v>
      </c>
      <c r="F36" s="198" t="str">
        <f>IF(ISBLANK('2. Narrative'!AD31),"",'2. Narrative'!AD31)</f>
        <v/>
      </c>
      <c r="G36" s="198" t="str">
        <f>IF(ISBLANK('2. Narrative'!AJ31),"",'2. Narrative'!AJ31)</f>
        <v/>
      </c>
      <c r="H36" s="198" t="str">
        <f>IF(ISBLANK('2. Narrative'!AP31),"",'2. Narrative'!AP31)</f>
        <v/>
      </c>
      <c r="I36" s="199" t="str">
        <f t="shared" si="4"/>
        <v>no</v>
      </c>
      <c r="J36" s="199" t="str">
        <f t="shared" si="0"/>
        <v>no</v>
      </c>
      <c r="K36" s="199" t="str">
        <f t="shared" si="5"/>
        <v>no</v>
      </c>
      <c r="M36" s="174" t="str">
        <f>IF('INT-Pivots'!AT30="","",IF('INT-Pivots'!AT30="0","",'INT-Pivots'!AT30))</f>
        <v>Activity 1.4.2 An analytical report on gaps for implementing low-carbon transport in Sri Lanka</v>
      </c>
      <c r="N36" s="174" t="str">
        <f>IF('INT-Pivots'!AU30="","",IF('INT-Pivots'!AU30="0","",'INT-Pivots'!AU30))</f>
        <v>Travel</v>
      </c>
      <c r="O36" s="277">
        <f>IF('INT-Pivots'!BA30="","",IF('INT-Pivots'!BA30="0","",'INT-Pivots'!BA30))</f>
        <v>1920</v>
      </c>
      <c r="P36" s="321">
        <f t="shared" si="6"/>
        <v>0</v>
      </c>
      <c r="Q36" s="322">
        <f>IF(ISBLANK('3. Expenditures'!L30),0,'3. Expenditures'!L30)</f>
        <v>0</v>
      </c>
      <c r="R36" s="323">
        <f>IF(ISBLANK('3. Expenditures'!N30),0,'3. Expenditures'!N30)</f>
        <v>0</v>
      </c>
      <c r="S36" s="323">
        <f>IF(ISBLANK('3. Expenditures'!P30),0,'3. Expenditures'!P30)</f>
        <v>0</v>
      </c>
      <c r="T36" s="323">
        <f>IF(ISBLANK('3. Expenditures'!R30),0,'3. Expenditures'!R30)</f>
        <v>0</v>
      </c>
      <c r="U36" s="323">
        <f>IF(ISBLANK('3. Expenditures'!T30),0,'3. Expenditures'!T30)</f>
        <v>0</v>
      </c>
      <c r="V36" s="285"/>
      <c r="W36" s="285"/>
      <c r="X36" s="285"/>
      <c r="Y36" s="285"/>
      <c r="Z36" s="285"/>
    </row>
    <row r="37" spans="2:26" s="70" customFormat="1" ht="36" x14ac:dyDescent="0.3">
      <c r="B37" s="196" t="str">
        <f>IF('INT-Pivots'!G32="","",'INT-Pivots'!G32)</f>
        <v>Output 5.1 A 45- to 60-minute webinar about the project approach and outcomes delivered to CCAC partners and project stakeholders no later than the project end date</v>
      </c>
      <c r="C37" s="197">
        <f>IF('INT-Pivots'!K32="","",IF('INT-Pivots'!K32="(blank)","Project end",VALUE('INT-Pivots'!K32)))</f>
        <v>46157</v>
      </c>
      <c r="D37" s="198" t="str">
        <f>IF(ISBLANK('2. Narrative'!R32),"",'2. Narrative'!R32)</f>
        <v>Not started</v>
      </c>
      <c r="E37" s="198" t="str">
        <f>IF(ISBLANK('2. Narrative'!X32),"",'2. Narrative'!X32)</f>
        <v>On track</v>
      </c>
      <c r="F37" s="198" t="str">
        <f>IF(ISBLANK('2. Narrative'!AD32),"",'2. Narrative'!AD32)</f>
        <v/>
      </c>
      <c r="G37" s="198" t="str">
        <f>IF(ISBLANK('2. Narrative'!AJ32),"",'2. Narrative'!AJ32)</f>
        <v/>
      </c>
      <c r="H37" s="198" t="str">
        <f>IF(ISBLANK('2. Narrative'!AP32),"",'2. Narrative'!AP32)</f>
        <v/>
      </c>
      <c r="I37" s="199" t="str">
        <f t="shared" si="4"/>
        <v>no</v>
      </c>
      <c r="J37" s="199" t="str">
        <f t="shared" si="0"/>
        <v>no</v>
      </c>
      <c r="K37" s="199" t="str">
        <f t="shared" si="5"/>
        <v>no</v>
      </c>
      <c r="M37" s="174" t="str">
        <f>IF('INT-Pivots'!AT31="","",IF('INT-Pivots'!AT31="0","",'INT-Pivots'!AT31))</f>
        <v>Activity 1.4.2 An analytical report on gaps for implementing low-carbon transport in Sri Lanka</v>
      </c>
      <c r="N37" s="174" t="str">
        <f>IF('INT-Pivots'!AU31="","",IF('INT-Pivots'!AU31="0","",'INT-Pivots'!AU31))</f>
        <v>Travel</v>
      </c>
      <c r="O37" s="277">
        <f>IF('INT-Pivots'!BA31="","",IF('INT-Pivots'!BA31="0","",'INT-Pivots'!BA31))</f>
        <v>976</v>
      </c>
      <c r="P37" s="321">
        <f t="shared" si="6"/>
        <v>0</v>
      </c>
      <c r="Q37" s="322">
        <f>IF(ISBLANK('3. Expenditures'!L31),0,'3. Expenditures'!L31)</f>
        <v>0</v>
      </c>
      <c r="R37" s="323">
        <f>IF(ISBLANK('3. Expenditures'!N31),0,'3. Expenditures'!N31)</f>
        <v>0</v>
      </c>
      <c r="S37" s="323">
        <f>IF(ISBLANK('3. Expenditures'!P31),0,'3. Expenditures'!P31)</f>
        <v>0</v>
      </c>
      <c r="T37" s="323">
        <f>IF(ISBLANK('3. Expenditures'!R31),0,'3. Expenditures'!R31)</f>
        <v>0</v>
      </c>
      <c r="U37" s="323">
        <f>IF(ISBLANK('3. Expenditures'!T31),0,'3. Expenditures'!T31)</f>
        <v>0</v>
      </c>
      <c r="V37" s="285"/>
      <c r="W37" s="285"/>
      <c r="X37" s="285"/>
      <c r="Y37" s="285"/>
      <c r="Z37" s="285"/>
    </row>
    <row r="38" spans="2:26" s="70" customFormat="1" ht="36" x14ac:dyDescent="0.3">
      <c r="B38" s="196" t="str">
        <f>IF('INT-Pivots'!G33="","",'INT-Pivots'!G33)</f>
        <v>Activity 5.1.1 A 45- to 60-minute webinar about the project approach and outcomes developed and delivered to CCAC partners and project stakeholders</v>
      </c>
      <c r="C38" s="197" t="str">
        <f>IF('INT-Pivots'!K33="","",IF('INT-Pivots'!K33="(blank)","Project end",VALUE('INT-Pivots'!K33)))</f>
        <v>Project end</v>
      </c>
      <c r="D38" s="198" t="str">
        <f>IF(ISBLANK('2. Narrative'!R33),"",'2. Narrative'!R33)</f>
        <v>Not started</v>
      </c>
      <c r="E38" s="198" t="str">
        <f>IF(ISBLANK('2. Narrative'!X33),"",'2. Narrative'!X33)</f>
        <v>Not started</v>
      </c>
      <c r="F38" s="198" t="str">
        <f>IF(ISBLANK('2. Narrative'!AD33),"",'2. Narrative'!AD33)</f>
        <v/>
      </c>
      <c r="G38" s="198" t="str">
        <f>IF(ISBLANK('2. Narrative'!AJ33),"",'2. Narrative'!AJ33)</f>
        <v/>
      </c>
      <c r="H38" s="198" t="str">
        <f>IF(ISBLANK('2. Narrative'!AP33),"",'2. Narrative'!AP33)</f>
        <v/>
      </c>
      <c r="I38" s="199" t="str">
        <f t="shared" si="4"/>
        <v>no</v>
      </c>
      <c r="J38" s="199" t="str">
        <f t="shared" si="0"/>
        <v>no</v>
      </c>
      <c r="K38" s="199" t="str">
        <f t="shared" si="5"/>
        <v>no</v>
      </c>
      <c r="M38" s="174" t="str">
        <f>IF('INT-Pivots'!AT32="","",IF('INT-Pivots'!AT32="0","",'INT-Pivots'!AT32))</f>
        <v>Activity 1.4.3 A report on planning replacement of ICE buses for public transport in Sri Lanka</v>
      </c>
      <c r="N38" s="174" t="str">
        <f>IF('INT-Pivots'!AU32="","",IF('INT-Pivots'!AU32="0","",'INT-Pivots'!AU32))</f>
        <v>Staff and Other Personnel Costs</v>
      </c>
      <c r="O38" s="277">
        <f>IF('INT-Pivots'!BA32="","",IF('INT-Pivots'!BA32="0","",'INT-Pivots'!BA32))</f>
        <v>2500</v>
      </c>
      <c r="P38" s="321">
        <f t="shared" si="6"/>
        <v>0</v>
      </c>
      <c r="Q38" s="322">
        <f>IF(ISBLANK('3. Expenditures'!L32),0,'3. Expenditures'!L32)</f>
        <v>0</v>
      </c>
      <c r="R38" s="323">
        <f>IF(ISBLANK('3. Expenditures'!N32),0,'3. Expenditures'!N32)</f>
        <v>0</v>
      </c>
      <c r="S38" s="323">
        <f>IF(ISBLANK('3. Expenditures'!P32),0,'3. Expenditures'!P32)</f>
        <v>0</v>
      </c>
      <c r="T38" s="323">
        <f>IF(ISBLANK('3. Expenditures'!R32),0,'3. Expenditures'!R32)</f>
        <v>0</v>
      </c>
      <c r="U38" s="323">
        <f>IF(ISBLANK('3. Expenditures'!T32),0,'3. Expenditures'!T32)</f>
        <v>0</v>
      </c>
      <c r="V38" s="285"/>
      <c r="W38" s="285"/>
      <c r="X38" s="285"/>
      <c r="Y38" s="285"/>
      <c r="Z38" s="285"/>
    </row>
    <row r="39" spans="2:26" s="70" customFormat="1" ht="48" x14ac:dyDescent="0.3">
      <c r="B39" s="196" t="str">
        <f>IF('INT-Pivots'!G34="","",'INT-Pivots'!G34)</f>
        <v>Output 5.2 A 5- to 10-page case study or guidance document to support the replication or scale up of the project activities and/or results for potential public and private sector operators/stakeholders</v>
      </c>
      <c r="C39" s="197">
        <f>IF('INT-Pivots'!K34="","",IF('INT-Pivots'!K34="(blank)","Project end",VALUE('INT-Pivots'!K34)))</f>
        <v>46173</v>
      </c>
      <c r="D39" s="198" t="str">
        <f>IF(ISBLANK('2. Narrative'!R34),"",'2. Narrative'!R34)</f>
        <v>Not started</v>
      </c>
      <c r="E39" s="198" t="str">
        <f>IF(ISBLANK('2. Narrative'!X34),"",'2. Narrative'!X34)</f>
        <v>Not started</v>
      </c>
      <c r="F39" s="198" t="str">
        <f>IF(ISBLANK('2. Narrative'!AD34),"",'2. Narrative'!AD34)</f>
        <v/>
      </c>
      <c r="G39" s="198" t="str">
        <f>IF(ISBLANK('2. Narrative'!AJ34),"",'2. Narrative'!AJ34)</f>
        <v/>
      </c>
      <c r="H39" s="198" t="str">
        <f>IF(ISBLANK('2. Narrative'!AP34),"",'2. Narrative'!AP34)</f>
        <v/>
      </c>
      <c r="I39" s="199" t="str">
        <f t="shared" si="4"/>
        <v>no</v>
      </c>
      <c r="J39" s="199" t="str">
        <f t="shared" si="0"/>
        <v>no</v>
      </c>
      <c r="K39" s="199" t="str">
        <f t="shared" si="5"/>
        <v>no</v>
      </c>
      <c r="M39" s="174" t="str">
        <f>IF('INT-Pivots'!AT33="","",IF('INT-Pivots'!AT33="0","",'INT-Pivots'!AT33))</f>
        <v>Activity 1.4.3 A report on planning replacement of ICE buses for public transport in Sri Lanka</v>
      </c>
      <c r="N39" s="174" t="str">
        <f>IF('INT-Pivots'!AU33="","",IF('INT-Pivots'!AU33="0","",'INT-Pivots'!AU33))</f>
        <v>Staff and Other Personnel Costs</v>
      </c>
      <c r="O39" s="277">
        <f>IF('INT-Pivots'!BA33="","",IF('INT-Pivots'!BA33="0","",'INT-Pivots'!BA33))</f>
        <v>2000</v>
      </c>
      <c r="P39" s="321">
        <f t="shared" si="6"/>
        <v>0</v>
      </c>
      <c r="Q39" s="322">
        <f>IF(ISBLANK('3. Expenditures'!L33),0,'3. Expenditures'!L33)</f>
        <v>0</v>
      </c>
      <c r="R39" s="323">
        <f>IF(ISBLANK('3. Expenditures'!N33),0,'3. Expenditures'!N33)</f>
        <v>0</v>
      </c>
      <c r="S39" s="323">
        <f>IF(ISBLANK('3. Expenditures'!P33),0,'3. Expenditures'!P33)</f>
        <v>0</v>
      </c>
      <c r="T39" s="323">
        <f>IF(ISBLANK('3. Expenditures'!R33),0,'3. Expenditures'!R33)</f>
        <v>0</v>
      </c>
      <c r="U39" s="323">
        <f>IF(ISBLANK('3. Expenditures'!T33),0,'3. Expenditures'!T33)</f>
        <v>0</v>
      </c>
      <c r="V39" s="285"/>
      <c r="W39" s="285"/>
      <c r="X39" s="285"/>
      <c r="Y39" s="285"/>
      <c r="Z39" s="285"/>
    </row>
    <row r="40" spans="2:26" s="70" customFormat="1" ht="36" x14ac:dyDescent="0.3">
      <c r="B40" s="196" t="str">
        <f>IF('INT-Pivots'!G35="","",'INT-Pivots'!G35)</f>
        <v>Activity 5.2.1 A 5- to 10-page case study to facilitate scale up of project's activities</v>
      </c>
      <c r="C40" s="197" t="str">
        <f>IF('INT-Pivots'!K35="","",IF('INT-Pivots'!K35="(blank)","Project end",VALUE('INT-Pivots'!K35)))</f>
        <v>Project end</v>
      </c>
      <c r="D40" s="198" t="str">
        <f>IF(ISBLANK('2. Narrative'!R35),"",'2. Narrative'!R35)</f>
        <v>Not started</v>
      </c>
      <c r="E40" s="198" t="str">
        <f>IF(ISBLANK('2. Narrative'!X35),"",'2. Narrative'!X35)</f>
        <v>Not started</v>
      </c>
      <c r="F40" s="198" t="str">
        <f>IF(ISBLANK('2. Narrative'!AD35),"",'2. Narrative'!AD35)</f>
        <v/>
      </c>
      <c r="G40" s="198" t="str">
        <f>IF(ISBLANK('2. Narrative'!AJ35),"",'2. Narrative'!AJ35)</f>
        <v/>
      </c>
      <c r="H40" s="198" t="str">
        <f>IF(ISBLANK('2. Narrative'!AP35),"",'2. Narrative'!AP35)</f>
        <v/>
      </c>
      <c r="I40" s="199" t="str">
        <f t="shared" si="4"/>
        <v>no</v>
      </c>
      <c r="J40" s="199" t="str">
        <f t="shared" si="0"/>
        <v>no</v>
      </c>
      <c r="K40" s="199" t="str">
        <f t="shared" si="5"/>
        <v>no</v>
      </c>
      <c r="M40" s="174" t="str">
        <f>IF('INT-Pivots'!AT34="","",IF('INT-Pivots'!AT34="0","",'INT-Pivots'!AT34))</f>
        <v>Activity 1.4.3 A report on planning replacement of ICE buses for public transport in Sri Lanka</v>
      </c>
      <c r="N40" s="174" t="str">
        <f>IF('INT-Pivots'!AU34="","",IF('INT-Pivots'!AU34="0","",'INT-Pivots'!AU34))</f>
        <v>Travel</v>
      </c>
      <c r="O40" s="277">
        <f>IF('INT-Pivots'!BA34="","",IF('INT-Pivots'!BA34="0","",'INT-Pivots'!BA34))</f>
        <v>244</v>
      </c>
      <c r="P40" s="321">
        <f t="shared" si="6"/>
        <v>0</v>
      </c>
      <c r="Q40" s="322">
        <f>IF(ISBLANK('3. Expenditures'!L34),0,'3. Expenditures'!L34)</f>
        <v>0</v>
      </c>
      <c r="R40" s="323">
        <f>IF(ISBLANK('3. Expenditures'!N34),0,'3. Expenditures'!N34)</f>
        <v>0</v>
      </c>
      <c r="S40" s="323">
        <f>IF(ISBLANK('3. Expenditures'!P34),0,'3. Expenditures'!P34)</f>
        <v>0</v>
      </c>
      <c r="T40" s="323">
        <f>IF(ISBLANK('3. Expenditures'!R34),0,'3. Expenditures'!R34)</f>
        <v>0</v>
      </c>
      <c r="U40" s="323">
        <f>IF(ISBLANK('3. Expenditures'!T34),0,'3. Expenditures'!T34)</f>
        <v>0</v>
      </c>
      <c r="V40" s="285"/>
      <c r="W40" s="285"/>
      <c r="X40" s="285"/>
      <c r="Y40" s="285"/>
      <c r="Z40" s="285"/>
    </row>
    <row r="41" spans="2:26" s="70" customFormat="1" ht="60" x14ac:dyDescent="0.3">
      <c r="B41" s="196" t="str">
        <f>IF('INT-Pivots'!G36="","",'INT-Pivots'!G36)</f>
        <v>Output 5.3 A report tracking mitigation potential and actual emission reduction during and immediately after project period by the deployment of 5 electric buses, for Ministry of Transport and Highways /Ministry of Environment for NDC reporting</v>
      </c>
      <c r="C41" s="197">
        <f>IF('INT-Pivots'!K36="","",IF('INT-Pivots'!K36="(blank)","Project end",VALUE('INT-Pivots'!K36)))</f>
        <v>46173</v>
      </c>
      <c r="D41" s="198" t="str">
        <f>IF(ISBLANK('2. Narrative'!R36),"",'2. Narrative'!R36)</f>
        <v>Not started</v>
      </c>
      <c r="E41" s="198" t="str">
        <f>IF(ISBLANK('2. Narrative'!X36),"",'2. Narrative'!X36)</f>
        <v>On track</v>
      </c>
      <c r="F41" s="198" t="str">
        <f>IF(ISBLANK('2. Narrative'!AD36),"",'2. Narrative'!AD36)</f>
        <v/>
      </c>
      <c r="G41" s="198" t="str">
        <f>IF(ISBLANK('2. Narrative'!AJ36),"",'2. Narrative'!AJ36)</f>
        <v/>
      </c>
      <c r="H41" s="198" t="str">
        <f>IF(ISBLANK('2. Narrative'!AP36),"",'2. Narrative'!AP36)</f>
        <v/>
      </c>
      <c r="I41" s="199" t="str">
        <f t="shared" si="4"/>
        <v>no</v>
      </c>
      <c r="J41" s="199" t="str">
        <f t="shared" si="0"/>
        <v>no</v>
      </c>
      <c r="K41" s="199" t="str">
        <f t="shared" si="5"/>
        <v>no</v>
      </c>
      <c r="M41" s="174" t="str">
        <f>IF('INT-Pivots'!AT35="","",IF('INT-Pivots'!AT35="0","",'INT-Pivots'!AT35))</f>
        <v>Activity 1.6.1 Project Support</v>
      </c>
      <c r="N41" s="174" t="str">
        <f>IF('INT-Pivots'!AU35="","",IF('INT-Pivots'!AU35="0","",'INT-Pivots'!AU35))</f>
        <v>UN-PSC</v>
      </c>
      <c r="O41" s="277">
        <f>IF('INT-Pivots'!BA35="","",IF('INT-Pivots'!BA35="0","",'INT-Pivots'!BA35))</f>
        <v>58075</v>
      </c>
      <c r="P41" s="321">
        <f t="shared" si="6"/>
        <v>0</v>
      </c>
      <c r="Q41" s="322">
        <f>IF(ISBLANK('3. Expenditures'!L35),0,'3. Expenditures'!L35)</f>
        <v>0</v>
      </c>
      <c r="R41" s="323">
        <f>IF(ISBLANK('3. Expenditures'!N35),0,'3. Expenditures'!N35)</f>
        <v>0</v>
      </c>
      <c r="S41" s="323">
        <f>IF(ISBLANK('3. Expenditures'!P35),0,'3. Expenditures'!P35)</f>
        <v>0</v>
      </c>
      <c r="T41" s="323">
        <f>IF(ISBLANK('3. Expenditures'!R35),0,'3. Expenditures'!R35)</f>
        <v>0</v>
      </c>
      <c r="U41" s="323">
        <f>IF(ISBLANK('3. Expenditures'!T35),0,'3. Expenditures'!T35)</f>
        <v>0</v>
      </c>
      <c r="V41" s="285"/>
      <c r="W41" s="285"/>
      <c r="X41" s="285"/>
      <c r="Y41" s="285"/>
      <c r="Z41" s="285"/>
    </row>
    <row r="42" spans="2:26" s="70" customFormat="1" ht="36" x14ac:dyDescent="0.3">
      <c r="B42" s="196" t="str">
        <f>IF('INT-Pivots'!G37="","",'INT-Pivots'!G37)</f>
        <v>Activity 5.3.1 A report/system tracking actual emission reduction from deployment of 5 e-buses against mitigation potential</v>
      </c>
      <c r="C42" s="197" t="str">
        <f>IF('INT-Pivots'!K37="","",IF('INT-Pivots'!K37="(blank)","Project end",VALUE('INT-Pivots'!K37)))</f>
        <v>Project end</v>
      </c>
      <c r="D42" s="198" t="str">
        <f>IF(ISBLANK('2. Narrative'!R37),"",'2. Narrative'!R37)</f>
        <v>Not started</v>
      </c>
      <c r="E42" s="198" t="str">
        <f>IF(ISBLANK('2. Narrative'!X37),"",'2. Narrative'!X37)</f>
        <v>Not started</v>
      </c>
      <c r="F42" s="198" t="str">
        <f>IF(ISBLANK('2. Narrative'!AD37),"",'2. Narrative'!AD37)</f>
        <v/>
      </c>
      <c r="G42" s="198" t="str">
        <f>IF(ISBLANK('2. Narrative'!AJ37),"",'2. Narrative'!AJ37)</f>
        <v/>
      </c>
      <c r="H42" s="198" t="str">
        <f>IF(ISBLANK('2. Narrative'!AP37),"",'2. Narrative'!AP37)</f>
        <v/>
      </c>
      <c r="I42" s="199" t="str">
        <f t="shared" si="4"/>
        <v>no</v>
      </c>
      <c r="J42" s="199" t="str">
        <f t="shared" si="0"/>
        <v>no</v>
      </c>
      <c r="K42" s="199" t="str">
        <f t="shared" si="5"/>
        <v>no</v>
      </c>
      <c r="M42" s="174" t="str">
        <f>IF('INT-Pivots'!AT36="","",IF('INT-Pivots'!AT36="0","",'INT-Pivots'!AT36))</f>
        <v>Activity 2.1.1Viability assessment of EV charging stations is completed and approved</v>
      </c>
      <c r="N42" s="174" t="str">
        <f>IF('INT-Pivots'!AU36="","",IF('INT-Pivots'!AU36="0","",'INT-Pivots'!AU36))</f>
        <v>Staff and Other Personnel Costs</v>
      </c>
      <c r="O42" s="277">
        <f>IF('INT-Pivots'!BA36="","",IF('INT-Pivots'!BA36="0","",'INT-Pivots'!BA36))</f>
        <v>10000</v>
      </c>
      <c r="P42" s="321">
        <f t="shared" si="6"/>
        <v>16291</v>
      </c>
      <c r="Q42" s="322">
        <f>IF(ISBLANK('3. Expenditures'!L36),0,'3. Expenditures'!L36)</f>
        <v>0</v>
      </c>
      <c r="R42" s="323">
        <f>IF(ISBLANK('3. Expenditures'!N36),0,'3. Expenditures'!N36)</f>
        <v>16291</v>
      </c>
      <c r="S42" s="323">
        <f>IF(ISBLANK('3. Expenditures'!P36),0,'3. Expenditures'!P36)</f>
        <v>0</v>
      </c>
      <c r="T42" s="323">
        <f>IF(ISBLANK('3. Expenditures'!R36),0,'3. Expenditures'!R36)</f>
        <v>0</v>
      </c>
      <c r="U42" s="323">
        <f>IF(ISBLANK('3. Expenditures'!T36),0,'3. Expenditures'!T36)</f>
        <v>0</v>
      </c>
      <c r="V42" s="285"/>
      <c r="W42" s="285"/>
      <c r="X42" s="285"/>
      <c r="Y42" s="285"/>
      <c r="Z42" s="285"/>
    </row>
    <row r="43" spans="2:26" s="70" customFormat="1" ht="36" x14ac:dyDescent="0.3">
      <c r="B43" s="196" t="str">
        <f>IF('INT-Pivots'!G38="","",'INT-Pivots'!G38)</f>
        <v/>
      </c>
      <c r="C43" s="197" t="str">
        <f>IF('INT-Pivots'!K38="","",IF('INT-Pivots'!K38="(blank)","Project end",VALUE('INT-Pivots'!K38)))</f>
        <v/>
      </c>
      <c r="D43" s="198" t="str">
        <f>IF(ISBLANK('2. Narrative'!R38),"",'2. Narrative'!R38)</f>
        <v/>
      </c>
      <c r="E43" s="198" t="str">
        <f>IF(ISBLANK('2. Narrative'!X38),"",'2. Narrative'!X38)</f>
        <v/>
      </c>
      <c r="F43" s="198" t="str">
        <f>IF(ISBLANK('2. Narrative'!AD38),"",'2. Narrative'!AD38)</f>
        <v/>
      </c>
      <c r="G43" s="198" t="str">
        <f>IF(ISBLANK('2. Narrative'!AJ38),"",'2. Narrative'!AJ38)</f>
        <v/>
      </c>
      <c r="H43" s="198" t="str">
        <f>IF(ISBLANK('2. Narrative'!AP38),"",'2. Narrative'!AP38)</f>
        <v/>
      </c>
      <c r="I43" s="199" t="str">
        <f t="shared" si="4"/>
        <v>no</v>
      </c>
      <c r="J43" s="199" t="str">
        <f t="shared" si="0"/>
        <v>no</v>
      </c>
      <c r="K43" s="199" t="str">
        <f t="shared" si="5"/>
        <v>no</v>
      </c>
      <c r="M43" s="174" t="str">
        <f>IF('INT-Pivots'!AT37="","",IF('INT-Pivots'!AT37="0","",'INT-Pivots'!AT37))</f>
        <v>Activity 2.1.1Viability assessment of EV charging stations is completed and approved</v>
      </c>
      <c r="N43" s="174" t="str">
        <f>IF('INT-Pivots'!AU37="","",IF('INT-Pivots'!AU37="0","",'INT-Pivots'!AU37))</f>
        <v>Staff and Other Personnel Costs</v>
      </c>
      <c r="O43" s="277">
        <f>IF('INT-Pivots'!BA37="","",IF('INT-Pivots'!BA37="0","",'INT-Pivots'!BA37))</f>
        <v>8000</v>
      </c>
      <c r="P43" s="321">
        <f t="shared" si="6"/>
        <v>0</v>
      </c>
      <c r="Q43" s="322">
        <f>IF(ISBLANK('3. Expenditures'!L37),0,'3. Expenditures'!L37)</f>
        <v>0</v>
      </c>
      <c r="R43" s="323">
        <f>IF(ISBLANK('3. Expenditures'!N37),0,'3. Expenditures'!N37)</f>
        <v>0</v>
      </c>
      <c r="S43" s="323">
        <f>IF(ISBLANK('3. Expenditures'!P37),0,'3. Expenditures'!P37)</f>
        <v>0</v>
      </c>
      <c r="T43" s="323">
        <f>IF(ISBLANK('3. Expenditures'!R37),0,'3. Expenditures'!R37)</f>
        <v>0</v>
      </c>
      <c r="U43" s="323">
        <f>IF(ISBLANK('3. Expenditures'!T37),0,'3. Expenditures'!T37)</f>
        <v>0</v>
      </c>
      <c r="V43" s="285"/>
      <c r="W43" s="285"/>
      <c r="X43" s="285"/>
      <c r="Y43" s="285"/>
      <c r="Z43" s="285"/>
    </row>
    <row r="44" spans="2:26" s="70" customFormat="1" ht="36" x14ac:dyDescent="0.3">
      <c r="B44" s="196" t="str">
        <f>IF('INT-Pivots'!G39="","",'INT-Pivots'!G39)</f>
        <v/>
      </c>
      <c r="C44" s="197" t="str">
        <f>IF('INT-Pivots'!K39="","",IF('INT-Pivots'!K39="(blank)","Project end",VALUE('INT-Pivots'!K39)))</f>
        <v/>
      </c>
      <c r="D44" s="198" t="str">
        <f>IF(ISBLANK('2. Narrative'!R39),"",'2. Narrative'!R39)</f>
        <v/>
      </c>
      <c r="E44" s="198" t="str">
        <f>IF(ISBLANK('2. Narrative'!X39),"",'2. Narrative'!X39)</f>
        <v/>
      </c>
      <c r="F44" s="198" t="str">
        <f>IF(ISBLANK('2. Narrative'!AD39),"",'2. Narrative'!AD39)</f>
        <v/>
      </c>
      <c r="G44" s="198" t="str">
        <f>IF(ISBLANK('2. Narrative'!AJ39),"",'2. Narrative'!AJ39)</f>
        <v/>
      </c>
      <c r="H44" s="198" t="str">
        <f>IF(ISBLANK('2. Narrative'!AP39),"",'2. Narrative'!AP39)</f>
        <v/>
      </c>
      <c r="I44" s="199" t="str">
        <f t="shared" si="4"/>
        <v>no</v>
      </c>
      <c r="J44" s="199" t="str">
        <f t="shared" si="0"/>
        <v>no</v>
      </c>
      <c r="K44" s="199" t="str">
        <f t="shared" si="5"/>
        <v>no</v>
      </c>
      <c r="M44" s="174" t="str">
        <f>IF('INT-Pivots'!AT38="","",IF('INT-Pivots'!AT38="0","",'INT-Pivots'!AT38))</f>
        <v>Activity 2.1.1Viability assessment of EV charging stations is completed and approved</v>
      </c>
      <c r="N44" s="174" t="str">
        <f>IF('INT-Pivots'!AU38="","",IF('INT-Pivots'!AU38="0","",'INT-Pivots'!AU38))</f>
        <v>Travel</v>
      </c>
      <c r="O44" s="277">
        <f>IF('INT-Pivots'!BA38="","",IF('INT-Pivots'!BA38="0","",'INT-Pivots'!BA38))</f>
        <v>500</v>
      </c>
      <c r="P44" s="321">
        <f t="shared" si="6"/>
        <v>0</v>
      </c>
      <c r="Q44" s="322">
        <f>IF(ISBLANK('3. Expenditures'!L38),0,'3. Expenditures'!L38)</f>
        <v>0</v>
      </c>
      <c r="R44" s="323">
        <f>IF(ISBLANK('3. Expenditures'!N38),0,'3. Expenditures'!N38)</f>
        <v>0</v>
      </c>
      <c r="S44" s="323">
        <f>IF(ISBLANK('3. Expenditures'!P38),0,'3. Expenditures'!P38)</f>
        <v>0</v>
      </c>
      <c r="T44" s="323">
        <f>IF(ISBLANK('3. Expenditures'!R38),0,'3. Expenditures'!R38)</f>
        <v>0</v>
      </c>
      <c r="U44" s="323">
        <f>IF(ISBLANK('3. Expenditures'!T38),0,'3. Expenditures'!T38)</f>
        <v>0</v>
      </c>
      <c r="V44" s="285"/>
      <c r="W44" s="285"/>
      <c r="X44" s="285"/>
      <c r="Y44" s="285"/>
      <c r="Z44" s="285"/>
    </row>
    <row r="45" spans="2:26" s="70" customFormat="1" ht="36" x14ac:dyDescent="0.3">
      <c r="B45" s="196" t="str">
        <f>IF('INT-Pivots'!G40="","",'INT-Pivots'!G40)</f>
        <v/>
      </c>
      <c r="C45" s="197" t="str">
        <f>IF('INT-Pivots'!K40="","",IF('INT-Pivots'!K40="(blank)","Project end",VALUE('INT-Pivots'!K40)))</f>
        <v/>
      </c>
      <c r="D45" s="198" t="str">
        <f>IF(ISBLANK('2. Narrative'!R40),"",'2. Narrative'!R40)</f>
        <v/>
      </c>
      <c r="E45" s="198" t="str">
        <f>IF(ISBLANK('2. Narrative'!X40),"",'2. Narrative'!X40)</f>
        <v/>
      </c>
      <c r="F45" s="198" t="str">
        <f>IF(ISBLANK('2. Narrative'!AD40),"",'2. Narrative'!AD40)</f>
        <v/>
      </c>
      <c r="G45" s="198" t="str">
        <f>IF(ISBLANK('2. Narrative'!AJ40),"",'2. Narrative'!AJ40)</f>
        <v/>
      </c>
      <c r="H45" s="198" t="str">
        <f>IF(ISBLANK('2. Narrative'!AP40),"",'2. Narrative'!AP40)</f>
        <v/>
      </c>
      <c r="I45" s="199" t="str">
        <f t="shared" si="4"/>
        <v>no</v>
      </c>
      <c r="J45" s="199" t="str">
        <f t="shared" si="0"/>
        <v>no</v>
      </c>
      <c r="K45" s="199" t="str">
        <f t="shared" si="5"/>
        <v>no</v>
      </c>
      <c r="M45" s="174" t="str">
        <f>IF('INT-Pivots'!AT39="","",IF('INT-Pivots'!AT39="0","",'INT-Pivots'!AT39))</f>
        <v>Activity 2.1.1Viability assessment of EV charging stations is completed and approved</v>
      </c>
      <c r="N45" s="174" t="str">
        <f>IF('INT-Pivots'!AU39="","",IF('INT-Pivots'!AU39="0","",'INT-Pivots'!AU39))</f>
        <v>Travel</v>
      </c>
      <c r="O45" s="277">
        <f>IF('INT-Pivots'!BA39="","",IF('INT-Pivots'!BA39="0","",'INT-Pivots'!BA39))</f>
        <v>1920</v>
      </c>
      <c r="P45" s="321">
        <f t="shared" si="6"/>
        <v>0</v>
      </c>
      <c r="Q45" s="322">
        <f>IF(ISBLANK('3. Expenditures'!L39),0,'3. Expenditures'!L39)</f>
        <v>0</v>
      </c>
      <c r="R45" s="323">
        <f>IF(ISBLANK('3. Expenditures'!N39),0,'3. Expenditures'!N39)</f>
        <v>0</v>
      </c>
      <c r="S45" s="323">
        <f>IF(ISBLANK('3. Expenditures'!P39),0,'3. Expenditures'!P39)</f>
        <v>0</v>
      </c>
      <c r="T45" s="323">
        <f>IF(ISBLANK('3. Expenditures'!R39),0,'3. Expenditures'!R39)</f>
        <v>0</v>
      </c>
      <c r="U45" s="323">
        <f>IF(ISBLANK('3. Expenditures'!T39),0,'3. Expenditures'!T39)</f>
        <v>0</v>
      </c>
      <c r="V45" s="285"/>
      <c r="W45" s="285"/>
      <c r="X45" s="285"/>
      <c r="Y45" s="285"/>
      <c r="Z45" s="285"/>
    </row>
    <row r="46" spans="2:26" s="70" customFormat="1" ht="36" x14ac:dyDescent="0.3">
      <c r="B46" s="196" t="str">
        <f>IF('INT-Pivots'!G41="","",'INT-Pivots'!G41)</f>
        <v/>
      </c>
      <c r="C46" s="197" t="str">
        <f>IF('INT-Pivots'!K41="","",IF('INT-Pivots'!K41="(blank)","Project end",VALUE('INT-Pivots'!K41)))</f>
        <v/>
      </c>
      <c r="D46" s="198" t="str">
        <f>IF(ISBLANK('2. Narrative'!R41),"",'2. Narrative'!R41)</f>
        <v/>
      </c>
      <c r="E46" s="198" t="str">
        <f>IF(ISBLANK('2. Narrative'!X41),"",'2. Narrative'!X41)</f>
        <v/>
      </c>
      <c r="F46" s="198" t="str">
        <f>IF(ISBLANK('2. Narrative'!AD41),"",'2. Narrative'!AD41)</f>
        <v/>
      </c>
      <c r="G46" s="198" t="str">
        <f>IF(ISBLANK('2. Narrative'!AJ41),"",'2. Narrative'!AJ41)</f>
        <v/>
      </c>
      <c r="H46" s="198" t="str">
        <f>IF(ISBLANK('2. Narrative'!AP41),"",'2. Narrative'!AP41)</f>
        <v/>
      </c>
      <c r="I46" s="199" t="str">
        <f t="shared" si="4"/>
        <v>no</v>
      </c>
      <c r="J46" s="199" t="str">
        <f t="shared" si="0"/>
        <v>no</v>
      </c>
      <c r="K46" s="199" t="str">
        <f t="shared" si="5"/>
        <v>no</v>
      </c>
      <c r="M46" s="174" t="str">
        <f>IF('INT-Pivots'!AT40="","",IF('INT-Pivots'!AT40="0","",'INT-Pivots'!AT40))</f>
        <v>Activity 2.1.1Viability assessment of EV charging stations is completed and approved</v>
      </c>
      <c r="N46" s="174" t="str">
        <f>IF('INT-Pivots'!AU40="","",IF('INT-Pivots'!AU40="0","",'INT-Pivots'!AU40))</f>
        <v>Travel</v>
      </c>
      <c r="O46" s="277">
        <f>IF('INT-Pivots'!BA40="","",IF('INT-Pivots'!BA40="0","",'INT-Pivots'!BA40))</f>
        <v>854</v>
      </c>
      <c r="P46" s="321">
        <f t="shared" si="6"/>
        <v>0</v>
      </c>
      <c r="Q46" s="322">
        <f>IF(ISBLANK('3. Expenditures'!L40),0,'3. Expenditures'!L40)</f>
        <v>0</v>
      </c>
      <c r="R46" s="323">
        <f>IF(ISBLANK('3. Expenditures'!N40),0,'3. Expenditures'!N40)</f>
        <v>0</v>
      </c>
      <c r="S46" s="323">
        <f>IF(ISBLANK('3. Expenditures'!P40),0,'3. Expenditures'!P40)</f>
        <v>0</v>
      </c>
      <c r="T46" s="323">
        <f>IF(ISBLANK('3. Expenditures'!R40),0,'3. Expenditures'!R40)</f>
        <v>0</v>
      </c>
      <c r="U46" s="323">
        <f>IF(ISBLANK('3. Expenditures'!T40),0,'3. Expenditures'!T40)</f>
        <v>0</v>
      </c>
      <c r="V46" s="285"/>
      <c r="W46" s="285"/>
      <c r="X46" s="285"/>
      <c r="Y46" s="285"/>
      <c r="Z46" s="285"/>
    </row>
    <row r="47" spans="2:26" s="70" customFormat="1" ht="72" x14ac:dyDescent="0.3">
      <c r="B47" s="196" t="str">
        <f>IF('INT-Pivots'!G42="","",'INT-Pivots'!G42)</f>
        <v/>
      </c>
      <c r="C47" s="197" t="str">
        <f>IF('INT-Pivots'!K42="","",IF('INT-Pivots'!K42="(blank)","Project end",VALUE('INT-Pivots'!K42)))</f>
        <v/>
      </c>
      <c r="D47" s="198" t="str">
        <f>IF(ISBLANK('2. Narrative'!R42),"",'2. Narrative'!R42)</f>
        <v/>
      </c>
      <c r="E47" s="198" t="str">
        <f>IF(ISBLANK('2. Narrative'!X42),"",'2. Narrative'!X42)</f>
        <v/>
      </c>
      <c r="F47" s="198" t="str">
        <f>IF(ISBLANK('2. Narrative'!AD42),"",'2. Narrative'!AD42)</f>
        <v/>
      </c>
      <c r="G47" s="198" t="str">
        <f>IF(ISBLANK('2. Narrative'!AJ42),"",'2. Narrative'!AJ42)</f>
        <v/>
      </c>
      <c r="H47" s="198" t="str">
        <f>IF(ISBLANK('2. Narrative'!AP42),"",'2. Narrative'!AP42)</f>
        <v/>
      </c>
      <c r="I47" s="199" t="str">
        <f t="shared" si="4"/>
        <v>no</v>
      </c>
      <c r="J47" s="199" t="str">
        <f t="shared" si="0"/>
        <v>no</v>
      </c>
      <c r="K47" s="199" t="str">
        <f t="shared" si="5"/>
        <v>no</v>
      </c>
      <c r="M47" s="174" t="str">
        <f>IF('INT-Pivots'!AT41="","",IF('INT-Pivots'!AT41="0","",'INT-Pivots'!AT41))</f>
        <v>Activity 2.1.2An Analytical gender (including elderly, children, specific needs commuter) specific report on safety, security, accessibility aspects of public transport buses in Sri Lanka</v>
      </c>
      <c r="N47" s="174" t="str">
        <f>IF('INT-Pivots'!AU41="","",IF('INT-Pivots'!AU41="0","",'INT-Pivots'!AU41))</f>
        <v>Staff and Other Personnel Costs</v>
      </c>
      <c r="O47" s="277">
        <f>IF('INT-Pivots'!BA41="","",IF('INT-Pivots'!BA41="0","",'INT-Pivots'!BA41))</f>
        <v>12000</v>
      </c>
      <c r="P47" s="321">
        <f t="shared" si="6"/>
        <v>0</v>
      </c>
      <c r="Q47" s="322">
        <f>IF(ISBLANK('3. Expenditures'!L41),0,'3. Expenditures'!L41)</f>
        <v>0</v>
      </c>
      <c r="R47" s="323">
        <f>IF(ISBLANK('3. Expenditures'!N41),0,'3. Expenditures'!N41)</f>
        <v>0</v>
      </c>
      <c r="S47" s="323">
        <f>IF(ISBLANK('3. Expenditures'!P41),0,'3. Expenditures'!P41)</f>
        <v>0</v>
      </c>
      <c r="T47" s="323">
        <f>IF(ISBLANK('3. Expenditures'!R41),0,'3. Expenditures'!R41)</f>
        <v>0</v>
      </c>
      <c r="U47" s="323">
        <f>IF(ISBLANK('3. Expenditures'!T41),0,'3. Expenditures'!T41)</f>
        <v>0</v>
      </c>
      <c r="V47" s="285"/>
      <c r="W47" s="285"/>
      <c r="X47" s="285"/>
      <c r="Y47" s="285"/>
      <c r="Z47" s="285"/>
    </row>
    <row r="48" spans="2:26" s="70" customFormat="1" ht="72" x14ac:dyDescent="0.3">
      <c r="B48" s="196" t="str">
        <f>IF('INT-Pivots'!G43="","",'INT-Pivots'!G43)</f>
        <v/>
      </c>
      <c r="C48" s="197" t="str">
        <f>IF('INT-Pivots'!K43="","",IF('INT-Pivots'!K43="(blank)","Project end",VALUE('INT-Pivots'!K43)))</f>
        <v/>
      </c>
      <c r="D48" s="198" t="str">
        <f>IF(ISBLANK('2. Narrative'!R43),"",'2. Narrative'!R43)</f>
        <v/>
      </c>
      <c r="E48" s="198" t="str">
        <f>IF(ISBLANK('2. Narrative'!X43),"",'2. Narrative'!X43)</f>
        <v/>
      </c>
      <c r="F48" s="198" t="str">
        <f>IF(ISBLANK('2. Narrative'!AD43),"",'2. Narrative'!AD43)</f>
        <v/>
      </c>
      <c r="G48" s="198" t="str">
        <f>IF(ISBLANK('2. Narrative'!AJ43),"",'2. Narrative'!AJ43)</f>
        <v/>
      </c>
      <c r="H48" s="198" t="str">
        <f>IF(ISBLANK('2. Narrative'!AP43),"",'2. Narrative'!AP43)</f>
        <v/>
      </c>
      <c r="I48" s="199" t="str">
        <f t="shared" si="4"/>
        <v>no</v>
      </c>
      <c r="J48" s="199" t="str">
        <f t="shared" si="0"/>
        <v>no</v>
      </c>
      <c r="K48" s="199" t="str">
        <f t="shared" si="5"/>
        <v>no</v>
      </c>
      <c r="M48" s="174" t="str">
        <f>IF('INT-Pivots'!AT42="","",IF('INT-Pivots'!AT42="0","",'INT-Pivots'!AT42))</f>
        <v>Activity 2.1.2An Analytical gender (including elderly, children, specific needs commuter) specific report on safety, security, accessibility aspects of public transport buses in Sri Lanka</v>
      </c>
      <c r="N48" s="174" t="str">
        <f>IF('INT-Pivots'!AU42="","",IF('INT-Pivots'!AU42="0","",'INT-Pivots'!AU42))</f>
        <v>Travel</v>
      </c>
      <c r="O48" s="277">
        <f>IF('INT-Pivots'!BA42="","",IF('INT-Pivots'!BA42="0","",'INT-Pivots'!BA42))</f>
        <v>1220</v>
      </c>
      <c r="P48" s="321">
        <f t="shared" si="6"/>
        <v>0</v>
      </c>
      <c r="Q48" s="322">
        <f>IF(ISBLANK('3. Expenditures'!L42),0,'3. Expenditures'!L42)</f>
        <v>0</v>
      </c>
      <c r="R48" s="323">
        <f>IF(ISBLANK('3. Expenditures'!N42),0,'3. Expenditures'!N42)</f>
        <v>0</v>
      </c>
      <c r="S48" s="323">
        <f>IF(ISBLANK('3. Expenditures'!P42),0,'3. Expenditures'!P42)</f>
        <v>0</v>
      </c>
      <c r="T48" s="323">
        <f>IF(ISBLANK('3. Expenditures'!R42),0,'3. Expenditures'!R42)</f>
        <v>0</v>
      </c>
      <c r="U48" s="323">
        <f>IF(ISBLANK('3. Expenditures'!T42),0,'3. Expenditures'!T42)</f>
        <v>0</v>
      </c>
      <c r="V48" s="285"/>
      <c r="W48" s="285"/>
      <c r="X48" s="285"/>
      <c r="Y48" s="285"/>
      <c r="Z48" s="285"/>
    </row>
    <row r="49" spans="2:26" s="70" customFormat="1" ht="48" x14ac:dyDescent="0.3">
      <c r="B49" s="196" t="str">
        <f>IF('INT-Pivots'!G44="","",'INT-Pivots'!G44)</f>
        <v/>
      </c>
      <c r="C49" s="197" t="str">
        <f>IF('INT-Pivots'!K44="","",IF('INT-Pivots'!K44="(blank)","Project end",VALUE('INT-Pivots'!K44)))</f>
        <v/>
      </c>
      <c r="D49" s="198" t="str">
        <f>IF(ISBLANK('2. Narrative'!R44),"",'2. Narrative'!R44)</f>
        <v/>
      </c>
      <c r="E49" s="198" t="str">
        <f>IF(ISBLANK('2. Narrative'!X44),"",'2. Narrative'!X44)</f>
        <v/>
      </c>
      <c r="F49" s="198" t="str">
        <f>IF(ISBLANK('2. Narrative'!AD44),"",'2. Narrative'!AD44)</f>
        <v/>
      </c>
      <c r="G49" s="198" t="str">
        <f>IF(ISBLANK('2. Narrative'!AJ44),"",'2. Narrative'!AJ44)</f>
        <v/>
      </c>
      <c r="H49" s="198" t="str">
        <f>IF(ISBLANK('2. Narrative'!AP44),"",'2. Narrative'!AP44)</f>
        <v/>
      </c>
      <c r="I49" s="199" t="str">
        <f t="shared" si="4"/>
        <v>no</v>
      </c>
      <c r="J49" s="199" t="str">
        <f t="shared" si="0"/>
        <v>no</v>
      </c>
      <c r="K49" s="199" t="str">
        <f t="shared" si="5"/>
        <v>no</v>
      </c>
      <c r="M49" s="174" t="str">
        <f>IF('INT-Pivots'!AT43="","",IF('INT-Pivots'!AT43="0","",'INT-Pivots'!AT43))</f>
        <v>Activity 2.2.1Training programs designed and delivered for government institutional stakeholders</v>
      </c>
      <c r="N49" s="174" t="str">
        <f>IF('INT-Pivots'!AU43="","",IF('INT-Pivots'!AU43="0","",'INT-Pivots'!AU43))</f>
        <v>Staff and Other Personnel Costs</v>
      </c>
      <c r="O49" s="277">
        <f>IF('INT-Pivots'!BA43="","",IF('INT-Pivots'!BA43="0","",'INT-Pivots'!BA43))</f>
        <v>15000</v>
      </c>
      <c r="P49" s="321">
        <f t="shared" si="6"/>
        <v>6517</v>
      </c>
      <c r="Q49" s="322">
        <f>IF(ISBLANK('3. Expenditures'!L43),0,'3. Expenditures'!L43)</f>
        <v>0</v>
      </c>
      <c r="R49" s="323">
        <f>IF(ISBLANK('3. Expenditures'!N43),0,'3. Expenditures'!N43)</f>
        <v>6517</v>
      </c>
      <c r="S49" s="323">
        <f>IF(ISBLANK('3. Expenditures'!P43),0,'3. Expenditures'!P43)</f>
        <v>0</v>
      </c>
      <c r="T49" s="323">
        <f>IF(ISBLANK('3. Expenditures'!R43),0,'3. Expenditures'!R43)</f>
        <v>0</v>
      </c>
      <c r="U49" s="323">
        <f>IF(ISBLANK('3. Expenditures'!T43),0,'3. Expenditures'!T43)</f>
        <v>0</v>
      </c>
      <c r="V49" s="285"/>
      <c r="W49" s="285"/>
      <c r="X49" s="285"/>
      <c r="Y49" s="285"/>
      <c r="Z49" s="285"/>
    </row>
    <row r="50" spans="2:26" s="70" customFormat="1" ht="48" x14ac:dyDescent="0.3">
      <c r="B50" s="196" t="str">
        <f>IF('INT-Pivots'!G45="","",'INT-Pivots'!G45)</f>
        <v/>
      </c>
      <c r="C50" s="197" t="str">
        <f>IF('INT-Pivots'!K45="","",IF('INT-Pivots'!K45="(blank)","Project end",VALUE('INT-Pivots'!K45)))</f>
        <v/>
      </c>
      <c r="D50" s="198" t="str">
        <f>IF(ISBLANK('2. Narrative'!R45),"",'2. Narrative'!R45)</f>
        <v/>
      </c>
      <c r="E50" s="198" t="str">
        <f>IF(ISBLANK('2. Narrative'!X45),"",'2. Narrative'!X45)</f>
        <v/>
      </c>
      <c r="F50" s="198" t="str">
        <f>IF(ISBLANK('2. Narrative'!AD45),"",'2. Narrative'!AD45)</f>
        <v/>
      </c>
      <c r="G50" s="198" t="str">
        <f>IF(ISBLANK('2. Narrative'!AJ45),"",'2. Narrative'!AJ45)</f>
        <v/>
      </c>
      <c r="H50" s="198" t="str">
        <f>IF(ISBLANK('2. Narrative'!AP45),"",'2. Narrative'!AP45)</f>
        <v/>
      </c>
      <c r="I50" s="199" t="str">
        <f t="shared" si="4"/>
        <v>no</v>
      </c>
      <c r="J50" s="199" t="str">
        <f t="shared" si="0"/>
        <v>no</v>
      </c>
      <c r="K50" s="199" t="str">
        <f t="shared" si="5"/>
        <v>no</v>
      </c>
      <c r="M50" s="174" t="str">
        <f>IF('INT-Pivots'!AT44="","",IF('INT-Pivots'!AT44="0","",'INT-Pivots'!AT44))</f>
        <v>Activity 2.2.1Training programs designed and delivered for government institutional stakeholders</v>
      </c>
      <c r="N50" s="174" t="str">
        <f>IF('INT-Pivots'!AU44="","",IF('INT-Pivots'!AU44="0","",'INT-Pivots'!AU44))</f>
        <v>Staff and Other Personnel Costs</v>
      </c>
      <c r="O50" s="277">
        <f>IF('INT-Pivots'!BA44="","",IF('INT-Pivots'!BA44="0","",'INT-Pivots'!BA44))</f>
        <v>10000</v>
      </c>
      <c r="P50" s="321">
        <f t="shared" si="6"/>
        <v>0</v>
      </c>
      <c r="Q50" s="322">
        <f>IF(ISBLANK('3. Expenditures'!L44),0,'3. Expenditures'!L44)</f>
        <v>0</v>
      </c>
      <c r="R50" s="323">
        <f>IF(ISBLANK('3. Expenditures'!N44),0,'3. Expenditures'!N44)</f>
        <v>0</v>
      </c>
      <c r="S50" s="323">
        <f>IF(ISBLANK('3. Expenditures'!P44),0,'3. Expenditures'!P44)</f>
        <v>0</v>
      </c>
      <c r="T50" s="323">
        <f>IF(ISBLANK('3. Expenditures'!R44),0,'3. Expenditures'!R44)</f>
        <v>0</v>
      </c>
      <c r="U50" s="323">
        <f>IF(ISBLANK('3. Expenditures'!T44),0,'3. Expenditures'!T44)</f>
        <v>0</v>
      </c>
      <c r="V50" s="285"/>
      <c r="W50" s="285"/>
      <c r="X50" s="285"/>
      <c r="Y50" s="285"/>
      <c r="Z50" s="285"/>
    </row>
    <row r="51" spans="2:26" s="70" customFormat="1" ht="48" x14ac:dyDescent="0.3">
      <c r="B51" s="196" t="str">
        <f>IF('INT-Pivots'!G46="","",'INT-Pivots'!G46)</f>
        <v/>
      </c>
      <c r="C51" s="197" t="str">
        <f>IF('INT-Pivots'!K46="","",IF('INT-Pivots'!K46="(blank)","Project end",VALUE('INT-Pivots'!K46)))</f>
        <v/>
      </c>
      <c r="D51" s="198" t="str">
        <f>IF(ISBLANK('2. Narrative'!R46),"",'2. Narrative'!R46)</f>
        <v/>
      </c>
      <c r="E51" s="198" t="str">
        <f>IF(ISBLANK('2. Narrative'!X46),"",'2. Narrative'!X46)</f>
        <v/>
      </c>
      <c r="F51" s="198" t="str">
        <f>IF(ISBLANK('2. Narrative'!AD46),"",'2. Narrative'!AD46)</f>
        <v/>
      </c>
      <c r="G51" s="198" t="str">
        <f>IF(ISBLANK('2. Narrative'!AJ46),"",'2. Narrative'!AJ46)</f>
        <v/>
      </c>
      <c r="H51" s="198" t="str">
        <f>IF(ISBLANK('2. Narrative'!AP46),"",'2. Narrative'!AP46)</f>
        <v/>
      </c>
      <c r="I51" s="199" t="str">
        <f t="shared" si="4"/>
        <v>no</v>
      </c>
      <c r="J51" s="199" t="str">
        <f t="shared" si="0"/>
        <v>no</v>
      </c>
      <c r="K51" s="199" t="str">
        <f t="shared" si="5"/>
        <v>no</v>
      </c>
      <c r="M51" s="174" t="str">
        <f>IF('INT-Pivots'!AT45="","",IF('INT-Pivots'!AT45="0","",'INT-Pivots'!AT45))</f>
        <v>Activity 2.2.1Training programs designed and delivered for government institutional stakeholders</v>
      </c>
      <c r="N51" s="174" t="str">
        <f>IF('INT-Pivots'!AU45="","",IF('INT-Pivots'!AU45="0","",'INT-Pivots'!AU45))</f>
        <v>Supplies Commodities and Materials</v>
      </c>
      <c r="O51" s="277">
        <f>IF('INT-Pivots'!BA45="","",IF('INT-Pivots'!BA45="0","",'INT-Pivots'!BA45))</f>
        <v>2000</v>
      </c>
      <c r="P51" s="321">
        <f t="shared" si="6"/>
        <v>0</v>
      </c>
      <c r="Q51" s="322">
        <f>IF(ISBLANK('3. Expenditures'!L45),0,'3. Expenditures'!L45)</f>
        <v>0</v>
      </c>
      <c r="R51" s="323">
        <f>IF(ISBLANK('3. Expenditures'!N45),0,'3. Expenditures'!N45)</f>
        <v>0</v>
      </c>
      <c r="S51" s="323">
        <f>IF(ISBLANK('3. Expenditures'!P45),0,'3. Expenditures'!P45)</f>
        <v>0</v>
      </c>
      <c r="T51" s="323">
        <f>IF(ISBLANK('3. Expenditures'!R45),0,'3. Expenditures'!R45)</f>
        <v>0</v>
      </c>
      <c r="U51" s="323">
        <f>IF(ISBLANK('3. Expenditures'!T45),0,'3. Expenditures'!T45)</f>
        <v>0</v>
      </c>
      <c r="V51" s="285"/>
      <c r="W51" s="285"/>
      <c r="X51" s="285"/>
      <c r="Y51" s="285"/>
      <c r="Z51" s="285"/>
    </row>
    <row r="52" spans="2:26" s="70" customFormat="1" ht="48" x14ac:dyDescent="0.3">
      <c r="B52" s="196" t="str">
        <f>IF('INT-Pivots'!G47="","",'INT-Pivots'!G47)</f>
        <v/>
      </c>
      <c r="C52" s="197" t="str">
        <f>IF('INT-Pivots'!K47="","",IF('INT-Pivots'!K47="(blank)","Project end",VALUE('INT-Pivots'!K47)))</f>
        <v/>
      </c>
      <c r="D52" s="198" t="str">
        <f>IF(ISBLANK('2. Narrative'!R47),"",'2. Narrative'!R47)</f>
        <v/>
      </c>
      <c r="E52" s="198" t="str">
        <f>IF(ISBLANK('2. Narrative'!X47),"",'2. Narrative'!X47)</f>
        <v/>
      </c>
      <c r="F52" s="198" t="str">
        <f>IF(ISBLANK('2. Narrative'!AD47),"",'2. Narrative'!AD47)</f>
        <v/>
      </c>
      <c r="G52" s="198" t="str">
        <f>IF(ISBLANK('2. Narrative'!AJ47),"",'2. Narrative'!AJ47)</f>
        <v/>
      </c>
      <c r="H52" s="198" t="str">
        <f>IF(ISBLANK('2. Narrative'!AP47),"",'2. Narrative'!AP47)</f>
        <v/>
      </c>
      <c r="I52" s="199" t="str">
        <f t="shared" si="4"/>
        <v>no</v>
      </c>
      <c r="J52" s="199" t="str">
        <f t="shared" si="0"/>
        <v>no</v>
      </c>
      <c r="K52" s="199" t="str">
        <f t="shared" si="5"/>
        <v>no</v>
      </c>
      <c r="M52" s="174" t="str">
        <f>IF('INT-Pivots'!AT46="","",IF('INT-Pivots'!AT46="0","",'INT-Pivots'!AT46))</f>
        <v>Activity 2.2.1Training programs designed and delivered for government institutional stakeholders</v>
      </c>
      <c r="N52" s="174" t="str">
        <f>IF('INT-Pivots'!AU46="","",IF('INT-Pivots'!AU46="0","",'INT-Pivots'!AU46))</f>
        <v>Travel</v>
      </c>
      <c r="O52" s="277">
        <f>IF('INT-Pivots'!BA46="","",IF('INT-Pivots'!BA46="0","",'INT-Pivots'!BA46))</f>
        <v>1000</v>
      </c>
      <c r="P52" s="321">
        <f t="shared" si="6"/>
        <v>0</v>
      </c>
      <c r="Q52" s="322">
        <f>IF(ISBLANK('3. Expenditures'!L46),0,'3. Expenditures'!L46)</f>
        <v>0</v>
      </c>
      <c r="R52" s="323">
        <f>IF(ISBLANK('3. Expenditures'!N46),0,'3. Expenditures'!N46)</f>
        <v>0</v>
      </c>
      <c r="S52" s="323">
        <f>IF(ISBLANK('3. Expenditures'!P46),0,'3. Expenditures'!P46)</f>
        <v>0</v>
      </c>
      <c r="T52" s="323">
        <f>IF(ISBLANK('3. Expenditures'!R46),0,'3. Expenditures'!R46)</f>
        <v>0</v>
      </c>
      <c r="U52" s="323">
        <f>IF(ISBLANK('3. Expenditures'!T46),0,'3. Expenditures'!T46)</f>
        <v>0</v>
      </c>
      <c r="V52" s="285"/>
      <c r="W52" s="285"/>
      <c r="X52" s="285"/>
      <c r="Y52" s="285"/>
      <c r="Z52" s="285"/>
    </row>
    <row r="53" spans="2:26" s="70" customFormat="1" ht="48" x14ac:dyDescent="0.3">
      <c r="B53" s="196" t="str">
        <f>IF('INT-Pivots'!G48="","",'INT-Pivots'!G48)</f>
        <v/>
      </c>
      <c r="C53" s="197" t="str">
        <f>IF('INT-Pivots'!K48="","",IF('INT-Pivots'!K48="(blank)","Project end",VALUE('INT-Pivots'!K48)))</f>
        <v/>
      </c>
      <c r="D53" s="198" t="str">
        <f>IF(ISBLANK('2. Narrative'!R48),"",'2. Narrative'!R48)</f>
        <v/>
      </c>
      <c r="E53" s="198" t="str">
        <f>IF(ISBLANK('2. Narrative'!X48),"",'2. Narrative'!X48)</f>
        <v/>
      </c>
      <c r="F53" s="198" t="str">
        <f>IF(ISBLANK('2. Narrative'!AD48),"",'2. Narrative'!AD48)</f>
        <v/>
      </c>
      <c r="G53" s="198" t="str">
        <f>IF(ISBLANK('2. Narrative'!AJ48),"",'2. Narrative'!AJ48)</f>
        <v/>
      </c>
      <c r="H53" s="198" t="str">
        <f>IF(ISBLANK('2. Narrative'!AP48),"",'2. Narrative'!AP48)</f>
        <v/>
      </c>
      <c r="I53" s="199" t="str">
        <f t="shared" si="4"/>
        <v>no</v>
      </c>
      <c r="J53" s="199" t="str">
        <f t="shared" si="0"/>
        <v>no</v>
      </c>
      <c r="K53" s="199" t="str">
        <f t="shared" si="5"/>
        <v>no</v>
      </c>
      <c r="M53" s="174" t="str">
        <f>IF('INT-Pivots'!AT47="","",IF('INT-Pivots'!AT47="0","",'INT-Pivots'!AT47))</f>
        <v>Activity 2.2.1Training programs designed and delivered for government institutional stakeholders</v>
      </c>
      <c r="N53" s="174" t="str">
        <f>IF('INT-Pivots'!AU47="","",IF('INT-Pivots'!AU47="0","",'INT-Pivots'!AU47))</f>
        <v>Travel</v>
      </c>
      <c r="O53" s="277">
        <f>IF('INT-Pivots'!BA47="","",IF('INT-Pivots'!BA47="0","",'INT-Pivots'!BA47))</f>
        <v>3264</v>
      </c>
      <c r="P53" s="321">
        <f t="shared" si="6"/>
        <v>0</v>
      </c>
      <c r="Q53" s="322">
        <f>IF(ISBLANK('3. Expenditures'!L47),0,'3. Expenditures'!L47)</f>
        <v>0</v>
      </c>
      <c r="R53" s="323">
        <f>IF(ISBLANK('3. Expenditures'!N47),0,'3. Expenditures'!N47)</f>
        <v>0</v>
      </c>
      <c r="S53" s="323">
        <f>IF(ISBLANK('3. Expenditures'!P47),0,'3. Expenditures'!P47)</f>
        <v>0</v>
      </c>
      <c r="T53" s="323">
        <f>IF(ISBLANK('3. Expenditures'!R47),0,'3. Expenditures'!R47)</f>
        <v>0</v>
      </c>
      <c r="U53" s="323">
        <f>IF(ISBLANK('3. Expenditures'!T47),0,'3. Expenditures'!T47)</f>
        <v>0</v>
      </c>
      <c r="V53" s="285"/>
      <c r="W53" s="285"/>
      <c r="X53" s="285"/>
      <c r="Y53" s="285"/>
      <c r="Z53" s="285"/>
    </row>
    <row r="54" spans="2:26" s="70" customFormat="1" ht="48" x14ac:dyDescent="0.3">
      <c r="B54" s="196" t="str">
        <f>IF('INT-Pivots'!G49="","",'INT-Pivots'!G49)</f>
        <v/>
      </c>
      <c r="C54" s="197" t="str">
        <f>IF('INT-Pivots'!K49="","",IF('INT-Pivots'!K49="(blank)","Project end",VALUE('INT-Pivots'!K49)))</f>
        <v/>
      </c>
      <c r="D54" s="198" t="str">
        <f>IF(ISBLANK('2. Narrative'!R49),"",'2. Narrative'!R49)</f>
        <v/>
      </c>
      <c r="E54" s="198" t="str">
        <f>IF(ISBLANK('2. Narrative'!X49),"",'2. Narrative'!X49)</f>
        <v/>
      </c>
      <c r="F54" s="198" t="str">
        <f>IF(ISBLANK('2. Narrative'!AD49),"",'2. Narrative'!AD49)</f>
        <v/>
      </c>
      <c r="G54" s="198" t="str">
        <f>IF(ISBLANK('2. Narrative'!AJ49),"",'2. Narrative'!AJ49)</f>
        <v/>
      </c>
      <c r="H54" s="198" t="str">
        <f>IF(ISBLANK('2. Narrative'!AP49),"",'2. Narrative'!AP49)</f>
        <v/>
      </c>
      <c r="I54" s="199" t="str">
        <f t="shared" si="4"/>
        <v>no</v>
      </c>
      <c r="J54" s="199" t="str">
        <f t="shared" si="0"/>
        <v>no</v>
      </c>
      <c r="K54" s="199" t="str">
        <f t="shared" si="5"/>
        <v>no</v>
      </c>
      <c r="M54" s="174" t="str">
        <f>IF('INT-Pivots'!AT48="","",IF('INT-Pivots'!AT48="0","",'INT-Pivots'!AT48))</f>
        <v>Activity 2.2.1Training programs designed and delivered for government institutional stakeholders</v>
      </c>
      <c r="N54" s="174" t="str">
        <f>IF('INT-Pivots'!AU48="","",IF('INT-Pivots'!AU48="0","",'INT-Pivots'!AU48))</f>
        <v>Travel</v>
      </c>
      <c r="O54" s="277">
        <f>IF('INT-Pivots'!BA48="","",IF('INT-Pivots'!BA48="0","",'INT-Pivots'!BA48))</f>
        <v>1708</v>
      </c>
      <c r="P54" s="321">
        <f t="shared" si="6"/>
        <v>0</v>
      </c>
      <c r="Q54" s="322">
        <f>IF(ISBLANK('3. Expenditures'!L48),0,'3. Expenditures'!L48)</f>
        <v>0</v>
      </c>
      <c r="R54" s="323">
        <f>IF(ISBLANK('3. Expenditures'!N48),0,'3. Expenditures'!N48)</f>
        <v>0</v>
      </c>
      <c r="S54" s="323">
        <f>IF(ISBLANK('3. Expenditures'!P48),0,'3. Expenditures'!P48)</f>
        <v>0</v>
      </c>
      <c r="T54" s="323">
        <f>IF(ISBLANK('3. Expenditures'!R48),0,'3. Expenditures'!R48)</f>
        <v>0</v>
      </c>
      <c r="U54" s="323">
        <f>IF(ISBLANK('3. Expenditures'!T48),0,'3. Expenditures'!T48)</f>
        <v>0</v>
      </c>
      <c r="V54" s="285"/>
      <c r="W54" s="285"/>
      <c r="X54" s="285"/>
      <c r="Y54" s="285"/>
      <c r="Z54" s="285"/>
    </row>
    <row r="55" spans="2:26" s="70" customFormat="1" ht="48" x14ac:dyDescent="0.3">
      <c r="B55" s="196" t="str">
        <f>IF('INT-Pivots'!G50="","",'INT-Pivots'!G50)</f>
        <v/>
      </c>
      <c r="C55" s="196" t="str">
        <f>IF('INT-Pivots'!H50="","",'INT-Pivots'!H50)</f>
        <v/>
      </c>
      <c r="D55" s="196" t="str">
        <f>IF('INT-Pivots'!I50="","",'INT-Pivots'!I50)</f>
        <v/>
      </c>
      <c r="E55" s="196" t="str">
        <f>IF('INT-Pivots'!J50="","",'INT-Pivots'!J50)</f>
        <v/>
      </c>
      <c r="F55" s="196" t="str">
        <f>IF('INT-Pivots'!K50="","",'INT-Pivots'!K50)</f>
        <v/>
      </c>
      <c r="G55" s="196" t="str">
        <f>IF('INT-Pivots'!L50="","",'INT-Pivots'!L50)</f>
        <v/>
      </c>
      <c r="H55" s="196" t="str">
        <f>IF('INT-Pivots'!M50="","",'INT-Pivots'!M50)</f>
        <v/>
      </c>
      <c r="I55" s="199" t="str">
        <f t="shared" si="4"/>
        <v>no</v>
      </c>
      <c r="J55" s="199" t="str">
        <f t="shared" si="0"/>
        <v>no</v>
      </c>
      <c r="K55" s="199" t="str">
        <f t="shared" si="5"/>
        <v>no</v>
      </c>
      <c r="M55" s="174" t="str">
        <f>IF('INT-Pivots'!AT49="","",IF('INT-Pivots'!AT49="0","",'INT-Pivots'!AT49))</f>
        <v>Activity 3.1.1Training programs designed and delivered for commercial banks/financial institutions</v>
      </c>
      <c r="N55" s="174" t="str">
        <f>IF('INT-Pivots'!AU49="","",IF('INT-Pivots'!AU49="0","",'INT-Pivots'!AU49))</f>
        <v>Contractual Services</v>
      </c>
      <c r="O55" s="277">
        <f>IF('INT-Pivots'!BA49="","",IF('INT-Pivots'!BA49="0","",'INT-Pivots'!BA49))</f>
        <v>2000</v>
      </c>
      <c r="P55" s="321">
        <f t="shared" si="6"/>
        <v>6517</v>
      </c>
      <c r="Q55" s="322">
        <f>IF(ISBLANK('3. Expenditures'!L49),0,'3. Expenditures'!L49)</f>
        <v>0</v>
      </c>
      <c r="R55" s="323">
        <f>IF(ISBLANK('3. Expenditures'!N49),0,'3. Expenditures'!N49)</f>
        <v>6517</v>
      </c>
      <c r="S55" s="323">
        <f>IF(ISBLANK('3. Expenditures'!P49),0,'3. Expenditures'!P49)</f>
        <v>0</v>
      </c>
      <c r="T55" s="323">
        <f>IF(ISBLANK('3. Expenditures'!R49),0,'3. Expenditures'!R49)</f>
        <v>0</v>
      </c>
      <c r="U55" s="323">
        <f>IF(ISBLANK('3. Expenditures'!T49),0,'3. Expenditures'!T49)</f>
        <v>0</v>
      </c>
      <c r="V55" s="285"/>
      <c r="W55" s="285"/>
      <c r="X55" s="285"/>
      <c r="Y55" s="285"/>
      <c r="Z55" s="285"/>
    </row>
    <row r="56" spans="2:26" s="70" customFormat="1" ht="48" x14ac:dyDescent="0.3">
      <c r="B56" s="196" t="str">
        <f>IF('INT-Pivots'!G51="","",'INT-Pivots'!G51)</f>
        <v/>
      </c>
      <c r="C56" s="196" t="str">
        <f>IF('INT-Pivots'!H51="","",'INT-Pivots'!H51)</f>
        <v/>
      </c>
      <c r="D56" s="196" t="str">
        <f>IF('INT-Pivots'!I51="","",'INT-Pivots'!I51)</f>
        <v/>
      </c>
      <c r="E56" s="196" t="str">
        <f>IF('INT-Pivots'!J51="","",'INT-Pivots'!J51)</f>
        <v/>
      </c>
      <c r="F56" s="196" t="str">
        <f>IF('INT-Pivots'!K51="","",'INT-Pivots'!K51)</f>
        <v/>
      </c>
      <c r="G56" s="196" t="str">
        <f>IF('INT-Pivots'!L51="","",'INT-Pivots'!L51)</f>
        <v/>
      </c>
      <c r="H56" s="196" t="str">
        <f>IF('INT-Pivots'!M51="","",'INT-Pivots'!M51)</f>
        <v/>
      </c>
      <c r="I56" s="199" t="str">
        <f t="shared" si="4"/>
        <v>no</v>
      </c>
      <c r="J56" s="199" t="str">
        <f t="shared" si="0"/>
        <v>no</v>
      </c>
      <c r="K56" s="199" t="str">
        <f t="shared" si="5"/>
        <v>no</v>
      </c>
      <c r="M56" s="174" t="str">
        <f>IF('INT-Pivots'!AT50="","",IF('INT-Pivots'!AT50="0","",'INT-Pivots'!AT50))</f>
        <v>Activity 3.1.1Training programs designed and delivered for commercial banks/financial institutions</v>
      </c>
      <c r="N56" s="174" t="str">
        <f>IF('INT-Pivots'!AU50="","",IF('INT-Pivots'!AU50="0","",'INT-Pivots'!AU50))</f>
        <v>Staff and Other Personnel Costs</v>
      </c>
      <c r="O56" s="277">
        <f>IF('INT-Pivots'!BA50="","",IF('INT-Pivots'!BA50="0","",'INT-Pivots'!BA50))</f>
        <v>7500</v>
      </c>
      <c r="P56" s="321">
        <f t="shared" si="6"/>
        <v>0</v>
      </c>
      <c r="Q56" s="322">
        <f>IF(ISBLANK('3. Expenditures'!L50),0,'3. Expenditures'!L50)</f>
        <v>0</v>
      </c>
      <c r="R56" s="323">
        <f>IF(ISBLANK('3. Expenditures'!N50),0,'3. Expenditures'!N50)</f>
        <v>0</v>
      </c>
      <c r="S56" s="323">
        <f>IF(ISBLANK('3. Expenditures'!P50),0,'3. Expenditures'!P50)</f>
        <v>0</v>
      </c>
      <c r="T56" s="323">
        <f>IF(ISBLANK('3. Expenditures'!R50),0,'3. Expenditures'!R50)</f>
        <v>0</v>
      </c>
      <c r="U56" s="323">
        <f>IF(ISBLANK('3. Expenditures'!T50),0,'3. Expenditures'!T50)</f>
        <v>0</v>
      </c>
      <c r="V56" s="285"/>
      <c r="W56" s="285"/>
      <c r="X56" s="285"/>
      <c r="Y56" s="285"/>
      <c r="Z56" s="285"/>
    </row>
    <row r="57" spans="2:26" s="70" customFormat="1" ht="48" x14ac:dyDescent="0.3">
      <c r="B57" s="196" t="str">
        <f>IF('INT-Pivots'!G52="","",'INT-Pivots'!G52)</f>
        <v/>
      </c>
      <c r="C57" s="196" t="str">
        <f>IF('INT-Pivots'!H52="","",'INT-Pivots'!H52)</f>
        <v/>
      </c>
      <c r="D57" s="196" t="str">
        <f>IF('INT-Pivots'!I52="","",'INT-Pivots'!I52)</f>
        <v/>
      </c>
      <c r="E57" s="196" t="str">
        <f>IF('INT-Pivots'!J52="","",'INT-Pivots'!J52)</f>
        <v/>
      </c>
      <c r="F57" s="196" t="str">
        <f>IF('INT-Pivots'!K52="","",'INT-Pivots'!K52)</f>
        <v/>
      </c>
      <c r="G57" s="196" t="str">
        <f>IF('INT-Pivots'!L52="","",'INT-Pivots'!L52)</f>
        <v/>
      </c>
      <c r="H57" s="196" t="str">
        <f>IF('INT-Pivots'!M52="","",'INT-Pivots'!M52)</f>
        <v/>
      </c>
      <c r="I57" s="199" t="str">
        <f t="shared" si="4"/>
        <v>no</v>
      </c>
      <c r="J57" s="199" t="str">
        <f t="shared" si="0"/>
        <v>no</v>
      </c>
      <c r="K57" s="199" t="str">
        <f t="shared" si="5"/>
        <v>no</v>
      </c>
      <c r="M57" s="174" t="str">
        <f>IF('INT-Pivots'!AT51="","",IF('INT-Pivots'!AT51="0","",'INT-Pivots'!AT51))</f>
        <v>Activity 3.1.1Training programs designed and delivered for commercial banks/financial institutions</v>
      </c>
      <c r="N57" s="174" t="str">
        <f>IF('INT-Pivots'!AU51="","",IF('INT-Pivots'!AU51="0","",'INT-Pivots'!AU51))</f>
        <v>Staff and Other Personnel Costs</v>
      </c>
      <c r="O57" s="277">
        <f>IF('INT-Pivots'!BA51="","",IF('INT-Pivots'!BA51="0","",'INT-Pivots'!BA51))</f>
        <v>6000</v>
      </c>
      <c r="P57" s="321">
        <f t="shared" si="6"/>
        <v>0</v>
      </c>
      <c r="Q57" s="322">
        <f>IF(ISBLANK('3. Expenditures'!L51),0,'3. Expenditures'!L51)</f>
        <v>0</v>
      </c>
      <c r="R57" s="323">
        <f>IF(ISBLANK('3. Expenditures'!N51),0,'3. Expenditures'!N51)</f>
        <v>0</v>
      </c>
      <c r="S57" s="323">
        <f>IF(ISBLANK('3. Expenditures'!P51),0,'3. Expenditures'!P51)</f>
        <v>0</v>
      </c>
      <c r="T57" s="323">
        <f>IF(ISBLANK('3. Expenditures'!R51),0,'3. Expenditures'!R51)</f>
        <v>0</v>
      </c>
      <c r="U57" s="323">
        <f>IF(ISBLANK('3. Expenditures'!T51),0,'3. Expenditures'!T51)</f>
        <v>0</v>
      </c>
      <c r="V57" s="285"/>
      <c r="W57" s="285"/>
      <c r="X57" s="285"/>
      <c r="Y57" s="285"/>
      <c r="Z57" s="285"/>
    </row>
    <row r="58" spans="2:26" s="70" customFormat="1" ht="48" x14ac:dyDescent="0.3">
      <c r="B58" s="196" t="str">
        <f>IF('INT-Pivots'!G53="","",'INT-Pivots'!G53)</f>
        <v/>
      </c>
      <c r="C58" s="196" t="str">
        <f>IF('INT-Pivots'!H53="","",'INT-Pivots'!H53)</f>
        <v/>
      </c>
      <c r="D58" s="196" t="str">
        <f>IF('INT-Pivots'!I53="","",'INT-Pivots'!I53)</f>
        <v/>
      </c>
      <c r="E58" s="196" t="str">
        <f>IF('INT-Pivots'!J53="","",'INT-Pivots'!J53)</f>
        <v/>
      </c>
      <c r="F58" s="196" t="str">
        <f>IF('INT-Pivots'!K53="","",'INT-Pivots'!K53)</f>
        <v/>
      </c>
      <c r="G58" s="196" t="str">
        <f>IF('INT-Pivots'!L53="","",'INT-Pivots'!L53)</f>
        <v/>
      </c>
      <c r="H58" s="196" t="str">
        <f>IF('INT-Pivots'!M53="","",'INT-Pivots'!M53)</f>
        <v/>
      </c>
      <c r="I58" s="199" t="str">
        <f t="shared" si="4"/>
        <v>no</v>
      </c>
      <c r="J58" s="199" t="str">
        <f t="shared" si="0"/>
        <v>no</v>
      </c>
      <c r="K58" s="199" t="str">
        <f t="shared" si="5"/>
        <v>no</v>
      </c>
      <c r="M58" s="174" t="str">
        <f>IF('INT-Pivots'!AT52="","",IF('INT-Pivots'!AT52="0","",'INT-Pivots'!AT52))</f>
        <v>Activity 3.1.1Training programs designed and delivered for commercial banks/financial institutions</v>
      </c>
      <c r="N58" s="174" t="str">
        <f>IF('INT-Pivots'!AU52="","",IF('INT-Pivots'!AU52="0","",'INT-Pivots'!AU52))</f>
        <v>Supplies Commodities and Materials</v>
      </c>
      <c r="O58" s="277">
        <f>IF('INT-Pivots'!BA52="","",IF('INT-Pivots'!BA52="0","",'INT-Pivots'!BA52))</f>
        <v>1740</v>
      </c>
      <c r="P58" s="321">
        <f t="shared" si="6"/>
        <v>0</v>
      </c>
      <c r="Q58" s="322">
        <f>IF(ISBLANK('3. Expenditures'!L52),0,'3. Expenditures'!L52)</f>
        <v>0</v>
      </c>
      <c r="R58" s="323">
        <f>IF(ISBLANK('3. Expenditures'!N52),0,'3. Expenditures'!N52)</f>
        <v>0</v>
      </c>
      <c r="S58" s="323">
        <f>IF(ISBLANK('3. Expenditures'!P52),0,'3. Expenditures'!P52)</f>
        <v>0</v>
      </c>
      <c r="T58" s="323">
        <f>IF(ISBLANK('3. Expenditures'!R52),0,'3. Expenditures'!R52)</f>
        <v>0</v>
      </c>
      <c r="U58" s="323">
        <f>IF(ISBLANK('3. Expenditures'!T52),0,'3. Expenditures'!T52)</f>
        <v>0</v>
      </c>
      <c r="V58" s="285"/>
      <c r="W58" s="285"/>
      <c r="X58" s="285"/>
      <c r="Y58" s="285"/>
      <c r="Z58" s="285"/>
    </row>
    <row r="59" spans="2:26" s="70" customFormat="1" ht="48" x14ac:dyDescent="0.3">
      <c r="B59" s="196" t="str">
        <f>IF('INT-Pivots'!G54="","",'INT-Pivots'!G54)</f>
        <v/>
      </c>
      <c r="C59" s="196" t="str">
        <f>IF('INT-Pivots'!H54="","",'INT-Pivots'!H54)</f>
        <v/>
      </c>
      <c r="D59" s="196" t="str">
        <f>IF('INT-Pivots'!I54="","",'INT-Pivots'!I54)</f>
        <v/>
      </c>
      <c r="E59" s="196" t="str">
        <f>IF('INT-Pivots'!J54="","",'INT-Pivots'!J54)</f>
        <v/>
      </c>
      <c r="F59" s="196" t="str">
        <f>IF('INT-Pivots'!K54="","",'INT-Pivots'!K54)</f>
        <v/>
      </c>
      <c r="G59" s="196" t="str">
        <f>IF('INT-Pivots'!L54="","",'INT-Pivots'!L54)</f>
        <v/>
      </c>
      <c r="H59" s="196" t="str">
        <f>IF('INT-Pivots'!M54="","",'INT-Pivots'!M54)</f>
        <v/>
      </c>
      <c r="I59" s="199" t="str">
        <f t="shared" si="4"/>
        <v>no</v>
      </c>
      <c r="J59" s="199" t="str">
        <f t="shared" si="0"/>
        <v>no</v>
      </c>
      <c r="K59" s="199" t="str">
        <f t="shared" si="5"/>
        <v>no</v>
      </c>
      <c r="M59" s="174" t="str">
        <f>IF('INT-Pivots'!AT53="","",IF('INT-Pivots'!AT53="0","",'INT-Pivots'!AT53))</f>
        <v>Activity 3.1.1Training programs designed and delivered for commercial banks/financial institutions</v>
      </c>
      <c r="N59" s="174" t="str">
        <f>IF('INT-Pivots'!AU53="","",IF('INT-Pivots'!AU53="0","",'INT-Pivots'!AU53))</f>
        <v>Travel</v>
      </c>
      <c r="O59" s="277">
        <f>IF('INT-Pivots'!BA53="","",IF('INT-Pivots'!BA53="0","",'INT-Pivots'!BA53))</f>
        <v>500</v>
      </c>
      <c r="P59" s="321">
        <f t="shared" si="6"/>
        <v>0</v>
      </c>
      <c r="Q59" s="322">
        <f>IF(ISBLANK('3. Expenditures'!L53),0,'3. Expenditures'!L53)</f>
        <v>0</v>
      </c>
      <c r="R59" s="323">
        <f>IF(ISBLANK('3. Expenditures'!N53),0,'3. Expenditures'!N53)</f>
        <v>0</v>
      </c>
      <c r="S59" s="323">
        <f>IF(ISBLANK('3. Expenditures'!P53),0,'3. Expenditures'!P53)</f>
        <v>0</v>
      </c>
      <c r="T59" s="323">
        <f>IF(ISBLANK('3. Expenditures'!R53),0,'3. Expenditures'!R53)</f>
        <v>0</v>
      </c>
      <c r="U59" s="323">
        <f>IF(ISBLANK('3. Expenditures'!T53),0,'3. Expenditures'!T53)</f>
        <v>0</v>
      </c>
      <c r="V59" s="285"/>
      <c r="W59" s="285"/>
      <c r="X59" s="285"/>
      <c r="Y59" s="285"/>
      <c r="Z59" s="285"/>
    </row>
    <row r="60" spans="2:26" s="70" customFormat="1" ht="48" x14ac:dyDescent="0.3">
      <c r="B60" s="196" t="str">
        <f>IF('INT-Pivots'!G55="","",'INT-Pivots'!G55)</f>
        <v/>
      </c>
      <c r="C60" s="196" t="str">
        <f>IF('INT-Pivots'!H55="","",'INT-Pivots'!H55)</f>
        <v/>
      </c>
      <c r="D60" s="196" t="str">
        <f>IF('INT-Pivots'!I55="","",'INT-Pivots'!I55)</f>
        <v/>
      </c>
      <c r="E60" s="196" t="str">
        <f>IF('INT-Pivots'!J55="","",'INT-Pivots'!J55)</f>
        <v/>
      </c>
      <c r="F60" s="196" t="str">
        <f>IF('INT-Pivots'!K55="","",'INT-Pivots'!K55)</f>
        <v/>
      </c>
      <c r="G60" s="196" t="str">
        <f>IF('INT-Pivots'!L55="","",'INT-Pivots'!L55)</f>
        <v/>
      </c>
      <c r="H60" s="196" t="str">
        <f>IF('INT-Pivots'!M55="","",'INT-Pivots'!M55)</f>
        <v/>
      </c>
      <c r="I60" s="199" t="str">
        <f t="shared" si="4"/>
        <v>no</v>
      </c>
      <c r="J60" s="199" t="str">
        <f t="shared" si="0"/>
        <v>no</v>
      </c>
      <c r="K60" s="199" t="str">
        <f t="shared" si="5"/>
        <v>no</v>
      </c>
      <c r="M60" s="174" t="str">
        <f>IF('INT-Pivots'!AT54="","",IF('INT-Pivots'!AT54="0","",'INT-Pivots'!AT54))</f>
        <v>Activity 3.1.1Training programs designed and delivered for commercial banks/financial institutions</v>
      </c>
      <c r="N60" s="174" t="str">
        <f>IF('INT-Pivots'!AU54="","",IF('INT-Pivots'!AU54="0","",'INT-Pivots'!AU54))</f>
        <v>Travel</v>
      </c>
      <c r="O60" s="277">
        <f>IF('INT-Pivots'!BA54="","",IF('INT-Pivots'!BA54="0","",'INT-Pivots'!BA54))</f>
        <v>2880</v>
      </c>
      <c r="P60" s="321">
        <f t="shared" si="6"/>
        <v>0</v>
      </c>
      <c r="Q60" s="322">
        <f>IF(ISBLANK('3. Expenditures'!L54),0,'3. Expenditures'!L54)</f>
        <v>0</v>
      </c>
      <c r="R60" s="323">
        <f>IF(ISBLANK('3. Expenditures'!N54),0,'3. Expenditures'!N54)</f>
        <v>0</v>
      </c>
      <c r="S60" s="323">
        <f>IF(ISBLANK('3. Expenditures'!P54),0,'3. Expenditures'!P54)</f>
        <v>0</v>
      </c>
      <c r="T60" s="323">
        <f>IF(ISBLANK('3. Expenditures'!R54),0,'3. Expenditures'!R54)</f>
        <v>0</v>
      </c>
      <c r="U60" s="323">
        <f>IF(ISBLANK('3. Expenditures'!T54),0,'3. Expenditures'!T54)</f>
        <v>0</v>
      </c>
      <c r="V60" s="285"/>
      <c r="W60" s="285"/>
      <c r="X60" s="285"/>
      <c r="Y60" s="285"/>
      <c r="Z60" s="285"/>
    </row>
    <row r="61" spans="2:26" s="70" customFormat="1" ht="48" x14ac:dyDescent="0.3">
      <c r="B61" s="196" t="str">
        <f>IF('INT-Pivots'!G56="","",'INT-Pivots'!G56)</f>
        <v/>
      </c>
      <c r="C61" s="196" t="str">
        <f>IF('INT-Pivots'!H56="","",'INT-Pivots'!H56)</f>
        <v/>
      </c>
      <c r="D61" s="196" t="str">
        <f>IF('INT-Pivots'!I56="","",'INT-Pivots'!I56)</f>
        <v/>
      </c>
      <c r="E61" s="196" t="str">
        <f>IF('INT-Pivots'!J56="","",'INT-Pivots'!J56)</f>
        <v/>
      </c>
      <c r="F61" s="196" t="str">
        <f>IF('INT-Pivots'!K56="","",'INT-Pivots'!K56)</f>
        <v/>
      </c>
      <c r="G61" s="196" t="str">
        <f>IF('INT-Pivots'!L56="","",'INT-Pivots'!L56)</f>
        <v/>
      </c>
      <c r="H61" s="196" t="str">
        <f>IF('INT-Pivots'!M56="","",'INT-Pivots'!M56)</f>
        <v/>
      </c>
      <c r="I61" s="199" t="str">
        <f t="shared" si="4"/>
        <v>no</v>
      </c>
      <c r="J61" s="199" t="str">
        <f t="shared" si="0"/>
        <v>no</v>
      </c>
      <c r="K61" s="199" t="str">
        <f t="shared" si="5"/>
        <v>no</v>
      </c>
      <c r="M61" s="174" t="str">
        <f>IF('INT-Pivots'!AT55="","",IF('INT-Pivots'!AT55="0","",'INT-Pivots'!AT55))</f>
        <v>Activity 3.1.1Training programs designed and delivered for commercial banks/financial institutions</v>
      </c>
      <c r="N61" s="174" t="str">
        <f>IF('INT-Pivots'!AU55="","",IF('INT-Pivots'!AU55="0","",'INT-Pivots'!AU55))</f>
        <v>Travel</v>
      </c>
      <c r="O61" s="277">
        <f>IF('INT-Pivots'!BA55="","",IF('INT-Pivots'!BA55="0","",'INT-Pivots'!BA55))</f>
        <v>1708</v>
      </c>
      <c r="P61" s="321">
        <f t="shared" si="6"/>
        <v>0</v>
      </c>
      <c r="Q61" s="322">
        <f>IF(ISBLANK('3. Expenditures'!L55),0,'3. Expenditures'!L55)</f>
        <v>0</v>
      </c>
      <c r="R61" s="323">
        <f>IF(ISBLANK('3. Expenditures'!N55),0,'3. Expenditures'!N55)</f>
        <v>0</v>
      </c>
      <c r="S61" s="323">
        <f>IF(ISBLANK('3. Expenditures'!P55),0,'3. Expenditures'!P55)</f>
        <v>0</v>
      </c>
      <c r="T61" s="323">
        <f>IF(ISBLANK('3. Expenditures'!R55),0,'3. Expenditures'!R55)</f>
        <v>0</v>
      </c>
      <c r="U61" s="323">
        <f>IF(ISBLANK('3. Expenditures'!T55),0,'3. Expenditures'!T55)</f>
        <v>0</v>
      </c>
      <c r="V61" s="285"/>
      <c r="W61" s="285"/>
      <c r="X61" s="285"/>
      <c r="Y61" s="285"/>
      <c r="Z61" s="285"/>
    </row>
    <row r="62" spans="2:26" s="70" customFormat="1" ht="48" x14ac:dyDescent="0.3">
      <c r="B62" s="196" t="str">
        <f>IF('INT-Pivots'!G57="","",'INT-Pivots'!G57)</f>
        <v/>
      </c>
      <c r="C62" s="196" t="str">
        <f>IF('INT-Pivots'!H57="","",'INT-Pivots'!H57)</f>
        <v/>
      </c>
      <c r="D62" s="196" t="str">
        <f>IF('INT-Pivots'!I57="","",'INT-Pivots'!I57)</f>
        <v/>
      </c>
      <c r="E62" s="196" t="str">
        <f>IF('INT-Pivots'!J57="","",'INT-Pivots'!J57)</f>
        <v/>
      </c>
      <c r="F62" s="196" t="str">
        <f>IF('INT-Pivots'!K57="","",'INT-Pivots'!K57)</f>
        <v/>
      </c>
      <c r="G62" s="196" t="str">
        <f>IF('INT-Pivots'!L57="","",'INT-Pivots'!L57)</f>
        <v/>
      </c>
      <c r="H62" s="196" t="str">
        <f>IF('INT-Pivots'!M57="","",'INT-Pivots'!M57)</f>
        <v/>
      </c>
      <c r="I62" s="199" t="str">
        <f t="shared" si="4"/>
        <v>no</v>
      </c>
      <c r="J62" s="199" t="str">
        <f t="shared" si="0"/>
        <v>no</v>
      </c>
      <c r="K62" s="199" t="str">
        <f t="shared" si="5"/>
        <v>no</v>
      </c>
      <c r="M62" s="174" t="str">
        <f>IF('INT-Pivots'!AT56="","",IF('INT-Pivots'!AT56="0","",'INT-Pivots'!AT56))</f>
        <v>Activity 3.1.2Training programs designed and delivered to private bus operators and their bus drivers and workshop technicians</v>
      </c>
      <c r="N62" s="174" t="str">
        <f>IF('INT-Pivots'!AU56="","",IF('INT-Pivots'!AU56="0","",'INT-Pivots'!AU56))</f>
        <v>Contractual Services</v>
      </c>
      <c r="O62" s="277">
        <f>IF('INT-Pivots'!BA56="","",IF('INT-Pivots'!BA56="0","",'INT-Pivots'!BA56))</f>
        <v>2000</v>
      </c>
      <c r="P62" s="321">
        <f t="shared" si="6"/>
        <v>0</v>
      </c>
      <c r="Q62" s="322">
        <f>IF(ISBLANK('3. Expenditures'!L56),0,'3. Expenditures'!L56)</f>
        <v>0</v>
      </c>
      <c r="R62" s="323">
        <f>IF(ISBLANK('3. Expenditures'!N56),0,'3. Expenditures'!N56)</f>
        <v>0</v>
      </c>
      <c r="S62" s="323">
        <f>IF(ISBLANK('3. Expenditures'!P56),0,'3. Expenditures'!P56)</f>
        <v>0</v>
      </c>
      <c r="T62" s="323">
        <f>IF(ISBLANK('3. Expenditures'!R56),0,'3. Expenditures'!R56)</f>
        <v>0</v>
      </c>
      <c r="U62" s="323">
        <f>IF(ISBLANK('3. Expenditures'!T56),0,'3. Expenditures'!T56)</f>
        <v>0</v>
      </c>
      <c r="V62" s="285"/>
      <c r="W62" s="285"/>
      <c r="X62" s="285"/>
      <c r="Y62" s="285"/>
      <c r="Z62" s="285"/>
    </row>
    <row r="63" spans="2:26" s="70" customFormat="1" ht="48" x14ac:dyDescent="0.3">
      <c r="B63" s="196" t="str">
        <f>IF('INT-Pivots'!G58="","",'INT-Pivots'!G58)</f>
        <v/>
      </c>
      <c r="C63" s="196" t="str">
        <f>IF('INT-Pivots'!H58="","",'INT-Pivots'!H58)</f>
        <v/>
      </c>
      <c r="D63" s="196" t="str">
        <f>IF('INT-Pivots'!I58="","",'INT-Pivots'!I58)</f>
        <v/>
      </c>
      <c r="E63" s="196" t="str">
        <f>IF('INT-Pivots'!J58="","",'INT-Pivots'!J58)</f>
        <v/>
      </c>
      <c r="F63" s="196" t="str">
        <f>IF('INT-Pivots'!K58="","",'INT-Pivots'!K58)</f>
        <v/>
      </c>
      <c r="G63" s="196" t="str">
        <f>IF('INT-Pivots'!L58="","",'INT-Pivots'!L58)</f>
        <v/>
      </c>
      <c r="H63" s="196" t="str">
        <f>IF('INT-Pivots'!M58="","",'INT-Pivots'!M58)</f>
        <v/>
      </c>
      <c r="I63" s="199" t="str">
        <f t="shared" si="4"/>
        <v>no</v>
      </c>
      <c r="J63" s="199" t="str">
        <f t="shared" si="0"/>
        <v>no</v>
      </c>
      <c r="K63" s="199" t="str">
        <f t="shared" si="5"/>
        <v>no</v>
      </c>
      <c r="M63" s="174" t="str">
        <f>IF('INT-Pivots'!AT57="","",IF('INT-Pivots'!AT57="0","",'INT-Pivots'!AT57))</f>
        <v>Activity 3.1.2Training programs designed and delivered to private bus operators and their bus drivers and workshop technicians</v>
      </c>
      <c r="N63" s="174" t="str">
        <f>IF('INT-Pivots'!AU57="","",IF('INT-Pivots'!AU57="0","",'INT-Pivots'!AU57))</f>
        <v>Staff and Other Personnel Costs</v>
      </c>
      <c r="O63" s="277">
        <f>IF('INT-Pivots'!BA57="","",IF('INT-Pivots'!BA57="0","",'INT-Pivots'!BA57))</f>
        <v>15000</v>
      </c>
      <c r="P63" s="321">
        <f t="shared" si="6"/>
        <v>0</v>
      </c>
      <c r="Q63" s="322">
        <f>IF(ISBLANK('3. Expenditures'!L57),0,'3. Expenditures'!L57)</f>
        <v>0</v>
      </c>
      <c r="R63" s="323">
        <f>IF(ISBLANK('3. Expenditures'!N57),0,'3. Expenditures'!N57)</f>
        <v>0</v>
      </c>
      <c r="S63" s="323">
        <f>IF(ISBLANK('3. Expenditures'!P57),0,'3. Expenditures'!P57)</f>
        <v>0</v>
      </c>
      <c r="T63" s="323">
        <f>IF(ISBLANK('3. Expenditures'!R57),0,'3. Expenditures'!R57)</f>
        <v>0</v>
      </c>
      <c r="U63" s="323">
        <f>IF(ISBLANK('3. Expenditures'!T57),0,'3. Expenditures'!T57)</f>
        <v>0</v>
      </c>
      <c r="V63" s="285"/>
      <c r="W63" s="285"/>
      <c r="X63" s="285"/>
      <c r="Y63" s="285"/>
      <c r="Z63" s="285"/>
    </row>
    <row r="64" spans="2:26" s="70" customFormat="1" ht="48" x14ac:dyDescent="0.3">
      <c r="B64" s="196" t="str">
        <f>IF('INT-Pivots'!G59="","",'INT-Pivots'!G59)</f>
        <v/>
      </c>
      <c r="C64" s="196" t="str">
        <f>IF('INT-Pivots'!H59="","",'INT-Pivots'!H59)</f>
        <v/>
      </c>
      <c r="D64" s="196" t="str">
        <f>IF('INT-Pivots'!I59="","",'INT-Pivots'!I59)</f>
        <v/>
      </c>
      <c r="E64" s="196" t="str">
        <f>IF('INT-Pivots'!J59="","",'INT-Pivots'!J59)</f>
        <v/>
      </c>
      <c r="F64" s="196" t="str">
        <f>IF('INT-Pivots'!K59="","",'INT-Pivots'!K59)</f>
        <v/>
      </c>
      <c r="G64" s="196" t="str">
        <f>IF('INT-Pivots'!L59="","",'INT-Pivots'!L59)</f>
        <v/>
      </c>
      <c r="H64" s="196" t="str">
        <f>IF('INT-Pivots'!M59="","",'INT-Pivots'!M59)</f>
        <v/>
      </c>
      <c r="I64" s="199" t="str">
        <f t="shared" si="4"/>
        <v>no</v>
      </c>
      <c r="J64" s="199" t="str">
        <f t="shared" si="0"/>
        <v>no</v>
      </c>
      <c r="K64" s="199" t="str">
        <f t="shared" si="5"/>
        <v>no</v>
      </c>
      <c r="M64" s="174" t="str">
        <f>IF('INT-Pivots'!AT58="","",IF('INT-Pivots'!AT58="0","",'INT-Pivots'!AT58))</f>
        <v>Activity 3.1.2Training programs designed and delivered to private bus operators and their bus drivers and workshop technicians</v>
      </c>
      <c r="N64" s="174" t="str">
        <f>IF('INT-Pivots'!AU58="","",IF('INT-Pivots'!AU58="0","",'INT-Pivots'!AU58))</f>
        <v>Staff and Other Personnel Costs</v>
      </c>
      <c r="O64" s="277">
        <f>IF('INT-Pivots'!BA58="","",IF('INT-Pivots'!BA58="0","",'INT-Pivots'!BA58))</f>
        <v>8000</v>
      </c>
      <c r="P64" s="321">
        <f t="shared" si="6"/>
        <v>0</v>
      </c>
      <c r="Q64" s="322">
        <f>IF(ISBLANK('3. Expenditures'!L58),0,'3. Expenditures'!L58)</f>
        <v>0</v>
      </c>
      <c r="R64" s="323">
        <f>IF(ISBLANK('3. Expenditures'!N58),0,'3. Expenditures'!N58)</f>
        <v>0</v>
      </c>
      <c r="S64" s="323">
        <f>IF(ISBLANK('3. Expenditures'!P58),0,'3. Expenditures'!P58)</f>
        <v>0</v>
      </c>
      <c r="T64" s="323">
        <f>IF(ISBLANK('3. Expenditures'!R58),0,'3. Expenditures'!R58)</f>
        <v>0</v>
      </c>
      <c r="U64" s="323">
        <f>IF(ISBLANK('3. Expenditures'!T58),0,'3. Expenditures'!T58)</f>
        <v>0</v>
      </c>
      <c r="V64" s="285"/>
      <c r="W64" s="285"/>
      <c r="X64" s="285"/>
      <c r="Y64" s="285"/>
      <c r="Z64" s="285"/>
    </row>
    <row r="65" spans="2:26" s="70" customFormat="1" ht="48" x14ac:dyDescent="0.3">
      <c r="B65" s="196" t="str">
        <f>IF('INT-Pivots'!G60="","",'INT-Pivots'!G60)</f>
        <v/>
      </c>
      <c r="C65" s="196" t="str">
        <f>IF('INT-Pivots'!H60="","",'INT-Pivots'!H60)</f>
        <v/>
      </c>
      <c r="D65" s="196" t="str">
        <f>IF('INT-Pivots'!I60="","",'INT-Pivots'!I60)</f>
        <v/>
      </c>
      <c r="E65" s="196" t="str">
        <f>IF('INT-Pivots'!J60="","",'INT-Pivots'!J60)</f>
        <v/>
      </c>
      <c r="F65" s="196" t="str">
        <f>IF('INT-Pivots'!K60="","",'INT-Pivots'!K60)</f>
        <v/>
      </c>
      <c r="G65" s="196" t="str">
        <f>IF('INT-Pivots'!L60="","",'INT-Pivots'!L60)</f>
        <v/>
      </c>
      <c r="H65" s="196" t="str">
        <f>IF('INT-Pivots'!M60="","",'INT-Pivots'!M60)</f>
        <v/>
      </c>
      <c r="I65" s="199" t="str">
        <f t="shared" si="4"/>
        <v>no</v>
      </c>
      <c r="J65" s="199" t="str">
        <f t="shared" si="0"/>
        <v>no</v>
      </c>
      <c r="K65" s="199" t="str">
        <f t="shared" si="5"/>
        <v>no</v>
      </c>
      <c r="M65" s="174" t="str">
        <f>IF('INT-Pivots'!AT59="","",IF('INT-Pivots'!AT59="0","",'INT-Pivots'!AT59))</f>
        <v>Activity 3.1.2Training programs designed and delivered to private bus operators and their bus drivers and workshop technicians</v>
      </c>
      <c r="N65" s="174" t="str">
        <f>IF('INT-Pivots'!AU59="","",IF('INT-Pivots'!AU59="0","",'INT-Pivots'!AU59))</f>
        <v>Supplies Commodities and Materials</v>
      </c>
      <c r="O65" s="277">
        <f>IF('INT-Pivots'!BA59="","",IF('INT-Pivots'!BA59="0","",'INT-Pivots'!BA59))</f>
        <v>2000</v>
      </c>
      <c r="P65" s="321">
        <f t="shared" si="6"/>
        <v>0</v>
      </c>
      <c r="Q65" s="322">
        <f>IF(ISBLANK('3. Expenditures'!L59),0,'3. Expenditures'!L59)</f>
        <v>0</v>
      </c>
      <c r="R65" s="323">
        <f>IF(ISBLANK('3. Expenditures'!N59),0,'3. Expenditures'!N59)</f>
        <v>0</v>
      </c>
      <c r="S65" s="323">
        <f>IF(ISBLANK('3. Expenditures'!P59),0,'3. Expenditures'!P59)</f>
        <v>0</v>
      </c>
      <c r="T65" s="323">
        <f>IF(ISBLANK('3. Expenditures'!R59),0,'3. Expenditures'!R59)</f>
        <v>0</v>
      </c>
      <c r="U65" s="323">
        <f>IF(ISBLANK('3. Expenditures'!T59),0,'3. Expenditures'!T59)</f>
        <v>0</v>
      </c>
      <c r="V65" s="285"/>
      <c r="W65" s="285"/>
      <c r="X65" s="285"/>
      <c r="Y65" s="285"/>
      <c r="Z65" s="285"/>
    </row>
    <row r="66" spans="2:26" s="70" customFormat="1" ht="48" x14ac:dyDescent="0.3">
      <c r="B66" s="196" t="str">
        <f>IF('INT-Pivots'!G61="","",'INT-Pivots'!G61)</f>
        <v/>
      </c>
      <c r="C66" s="196" t="str">
        <f>IF('INT-Pivots'!H61="","",'INT-Pivots'!H61)</f>
        <v/>
      </c>
      <c r="D66" s="196" t="str">
        <f>IF('INT-Pivots'!I61="","",'INT-Pivots'!I61)</f>
        <v/>
      </c>
      <c r="E66" s="196" t="str">
        <f>IF('INT-Pivots'!J61="","",'INT-Pivots'!J61)</f>
        <v/>
      </c>
      <c r="F66" s="196" t="str">
        <f>IF('INT-Pivots'!K61="","",'INT-Pivots'!K61)</f>
        <v/>
      </c>
      <c r="G66" s="196" t="str">
        <f>IF('INT-Pivots'!L61="","",'INT-Pivots'!L61)</f>
        <v/>
      </c>
      <c r="H66" s="196" t="str">
        <f>IF('INT-Pivots'!M61="","",'INT-Pivots'!M61)</f>
        <v/>
      </c>
      <c r="I66" s="199" t="str">
        <f t="shared" si="4"/>
        <v>no</v>
      </c>
      <c r="J66" s="199" t="str">
        <f t="shared" si="0"/>
        <v>no</v>
      </c>
      <c r="K66" s="199" t="str">
        <f t="shared" si="5"/>
        <v>no</v>
      </c>
      <c r="M66" s="174" t="str">
        <f>IF('INT-Pivots'!AT60="","",IF('INT-Pivots'!AT60="0","",'INT-Pivots'!AT60))</f>
        <v>Activity 3.1.2Training programs designed and delivered to private bus operators and their bus drivers and workshop technicians</v>
      </c>
      <c r="N66" s="174" t="str">
        <f>IF('INT-Pivots'!AU60="","",IF('INT-Pivots'!AU60="0","",'INT-Pivots'!AU60))</f>
        <v>Travel</v>
      </c>
      <c r="O66" s="277">
        <f>IF('INT-Pivots'!BA60="","",IF('INT-Pivots'!BA60="0","",'INT-Pivots'!BA60))</f>
        <v>500</v>
      </c>
      <c r="P66" s="321">
        <f t="shared" si="6"/>
        <v>0</v>
      </c>
      <c r="Q66" s="322">
        <f>IF(ISBLANK('3. Expenditures'!L60),0,'3. Expenditures'!L60)</f>
        <v>0</v>
      </c>
      <c r="R66" s="323">
        <f>IF(ISBLANK('3. Expenditures'!N60),0,'3. Expenditures'!N60)</f>
        <v>0</v>
      </c>
      <c r="S66" s="323">
        <f>IF(ISBLANK('3. Expenditures'!P60),0,'3. Expenditures'!P60)</f>
        <v>0</v>
      </c>
      <c r="T66" s="323">
        <f>IF(ISBLANK('3. Expenditures'!R60),0,'3. Expenditures'!R60)</f>
        <v>0</v>
      </c>
      <c r="U66" s="323">
        <f>IF(ISBLANK('3. Expenditures'!T60),0,'3. Expenditures'!T60)</f>
        <v>0</v>
      </c>
      <c r="V66" s="285"/>
      <c r="W66" s="285"/>
      <c r="X66" s="285"/>
      <c r="Y66" s="285"/>
      <c r="Z66" s="285"/>
    </row>
    <row r="67" spans="2:26" s="70" customFormat="1" ht="48" x14ac:dyDescent="0.3">
      <c r="B67" s="196" t="str">
        <f>IF('INT-Pivots'!G62="","",'INT-Pivots'!G62)</f>
        <v/>
      </c>
      <c r="C67" s="196" t="str">
        <f>IF('INT-Pivots'!H62="","",'INT-Pivots'!H62)</f>
        <v/>
      </c>
      <c r="D67" s="196" t="str">
        <f>IF('INT-Pivots'!I62="","",'INT-Pivots'!I62)</f>
        <v/>
      </c>
      <c r="E67" s="196" t="str">
        <f>IF('INT-Pivots'!J62="","",'INT-Pivots'!J62)</f>
        <v/>
      </c>
      <c r="F67" s="196" t="str">
        <f>IF('INT-Pivots'!K62="","",'INT-Pivots'!K62)</f>
        <v/>
      </c>
      <c r="G67" s="196" t="str">
        <f>IF('INT-Pivots'!L62="","",'INT-Pivots'!L62)</f>
        <v/>
      </c>
      <c r="H67" s="196" t="str">
        <f>IF('INT-Pivots'!M62="","",'INT-Pivots'!M62)</f>
        <v/>
      </c>
      <c r="I67" s="199" t="str">
        <f t="shared" si="4"/>
        <v>no</v>
      </c>
      <c r="J67" s="199" t="str">
        <f t="shared" si="0"/>
        <v>no</v>
      </c>
      <c r="K67" s="199" t="str">
        <f t="shared" si="5"/>
        <v>no</v>
      </c>
      <c r="M67" s="174" t="str">
        <f>IF('INT-Pivots'!AT61="","",IF('INT-Pivots'!AT61="0","",'INT-Pivots'!AT61))</f>
        <v>Activity 3.1.2Training programs designed and delivered to private bus operators and their bus drivers and workshop technicians</v>
      </c>
      <c r="N67" s="174" t="str">
        <f>IF('INT-Pivots'!AU61="","",IF('INT-Pivots'!AU61="0","",'INT-Pivots'!AU61))</f>
        <v>Travel</v>
      </c>
      <c r="O67" s="277">
        <f>IF('INT-Pivots'!BA61="","",IF('INT-Pivots'!BA61="0","",'INT-Pivots'!BA61))</f>
        <v>3264</v>
      </c>
      <c r="P67" s="321">
        <f t="shared" si="6"/>
        <v>0</v>
      </c>
      <c r="Q67" s="322">
        <f>IF(ISBLANK('3. Expenditures'!L61),0,'3. Expenditures'!L61)</f>
        <v>0</v>
      </c>
      <c r="R67" s="323">
        <f>IF(ISBLANK('3. Expenditures'!N61),0,'3. Expenditures'!N61)</f>
        <v>0</v>
      </c>
      <c r="S67" s="323">
        <f>IF(ISBLANK('3. Expenditures'!P61),0,'3. Expenditures'!P61)</f>
        <v>0</v>
      </c>
      <c r="T67" s="323">
        <f>IF(ISBLANK('3. Expenditures'!R61),0,'3. Expenditures'!R61)</f>
        <v>0</v>
      </c>
      <c r="U67" s="323">
        <f>IF(ISBLANK('3. Expenditures'!T61),0,'3. Expenditures'!T61)</f>
        <v>0</v>
      </c>
      <c r="V67" s="285"/>
      <c r="W67" s="285"/>
      <c r="X67" s="285"/>
      <c r="Y67" s="285"/>
      <c r="Z67" s="285"/>
    </row>
    <row r="68" spans="2:26" s="70" customFormat="1" ht="48" x14ac:dyDescent="0.3">
      <c r="B68" s="196" t="str">
        <f>IF('INT-Pivots'!G63="","",'INT-Pivots'!G63)</f>
        <v/>
      </c>
      <c r="C68" s="196" t="str">
        <f>IF('INT-Pivots'!H63="","",'INT-Pivots'!H63)</f>
        <v/>
      </c>
      <c r="D68" s="196" t="str">
        <f>IF('INT-Pivots'!I63="","",'INT-Pivots'!I63)</f>
        <v/>
      </c>
      <c r="E68" s="196" t="str">
        <f>IF('INT-Pivots'!J63="","",'INT-Pivots'!J63)</f>
        <v/>
      </c>
      <c r="F68" s="196" t="str">
        <f>IF('INT-Pivots'!K63="","",'INT-Pivots'!K63)</f>
        <v/>
      </c>
      <c r="G68" s="196" t="str">
        <f>IF('INT-Pivots'!L63="","",'INT-Pivots'!L63)</f>
        <v/>
      </c>
      <c r="H68" s="196" t="str">
        <f>IF('INT-Pivots'!M63="","",'INT-Pivots'!M63)</f>
        <v/>
      </c>
      <c r="I68" s="199" t="str">
        <f t="shared" si="4"/>
        <v>no</v>
      </c>
      <c r="J68" s="199" t="str">
        <f t="shared" si="0"/>
        <v>no</v>
      </c>
      <c r="K68" s="199" t="str">
        <f t="shared" si="5"/>
        <v>no</v>
      </c>
      <c r="M68" s="174" t="str">
        <f>IF('INT-Pivots'!AT62="","",IF('INT-Pivots'!AT62="0","",'INT-Pivots'!AT62))</f>
        <v>Activity 3.1.2Training programs designed and delivered to private bus operators and their bus drivers and workshop technicians</v>
      </c>
      <c r="N68" s="174" t="str">
        <f>IF('INT-Pivots'!AU62="","",IF('INT-Pivots'!AU62="0","",'INT-Pivots'!AU62))</f>
        <v>Travel</v>
      </c>
      <c r="O68" s="277">
        <f>IF('INT-Pivots'!BA62="","",IF('INT-Pivots'!BA62="0","",'INT-Pivots'!BA62))</f>
        <v>1708</v>
      </c>
      <c r="P68" s="321">
        <f t="shared" si="6"/>
        <v>0</v>
      </c>
      <c r="Q68" s="322">
        <f>IF(ISBLANK('3. Expenditures'!L62),0,'3. Expenditures'!L62)</f>
        <v>0</v>
      </c>
      <c r="R68" s="323">
        <f>IF(ISBLANK('3. Expenditures'!N62),0,'3. Expenditures'!N62)</f>
        <v>0</v>
      </c>
      <c r="S68" s="323">
        <f>IF(ISBLANK('3. Expenditures'!P62),0,'3. Expenditures'!P62)</f>
        <v>0</v>
      </c>
      <c r="T68" s="323">
        <f>IF(ISBLANK('3. Expenditures'!R62),0,'3. Expenditures'!R62)</f>
        <v>0</v>
      </c>
      <c r="U68" s="323">
        <f>IF(ISBLANK('3. Expenditures'!T62),0,'3. Expenditures'!T62)</f>
        <v>0</v>
      </c>
      <c r="V68" s="285"/>
      <c r="W68" s="285"/>
      <c r="X68" s="285"/>
      <c r="Y68" s="285"/>
      <c r="Z68" s="285"/>
    </row>
    <row r="69" spans="2:26" s="70" customFormat="1" ht="36" x14ac:dyDescent="0.3">
      <c r="B69" s="196" t="str">
        <f>IF('INT-Pivots'!G64="","",'INT-Pivots'!G64)</f>
        <v/>
      </c>
      <c r="C69" s="196" t="str">
        <f>IF('INT-Pivots'!H64="","",'INT-Pivots'!H64)</f>
        <v/>
      </c>
      <c r="D69" s="196" t="str">
        <f>IF('INT-Pivots'!I64="","",'INT-Pivots'!I64)</f>
        <v/>
      </c>
      <c r="E69" s="196" t="str">
        <f>IF('INT-Pivots'!J64="","",'INT-Pivots'!J64)</f>
        <v/>
      </c>
      <c r="F69" s="196" t="str">
        <f>IF('INT-Pivots'!K64="","",'INT-Pivots'!K64)</f>
        <v/>
      </c>
      <c r="G69" s="196" t="str">
        <f>IF('INT-Pivots'!L64="","",'INT-Pivots'!L64)</f>
        <v/>
      </c>
      <c r="H69" s="196" t="str">
        <f>IF('INT-Pivots'!M64="","",'INT-Pivots'!M64)</f>
        <v/>
      </c>
      <c r="I69" s="199" t="str">
        <f t="shared" si="4"/>
        <v>no</v>
      </c>
      <c r="J69" s="199" t="str">
        <f t="shared" si="0"/>
        <v>no</v>
      </c>
      <c r="K69" s="199" t="str">
        <f t="shared" si="5"/>
        <v>no</v>
      </c>
      <c r="M69" s="174" t="str">
        <f>IF('INT-Pivots'!AT63="","",IF('INT-Pivots'!AT63="0","",'INT-Pivots'!AT63))</f>
        <v>Activity 3.2.1Mass media promotional campaigns on benefits of public transport</v>
      </c>
      <c r="N69" s="174" t="str">
        <f>IF('INT-Pivots'!AU63="","",IF('INT-Pivots'!AU63="0","",'INT-Pivots'!AU63))</f>
        <v>Contractual Services</v>
      </c>
      <c r="O69" s="277">
        <f>IF('INT-Pivots'!BA63="","",IF('INT-Pivots'!BA63="0","",'INT-Pivots'!BA63))</f>
        <v>30000</v>
      </c>
      <c r="P69" s="321">
        <f t="shared" si="6"/>
        <v>0</v>
      </c>
      <c r="Q69" s="322">
        <f>IF(ISBLANK('3. Expenditures'!L63),0,'3. Expenditures'!L63)</f>
        <v>0</v>
      </c>
      <c r="R69" s="323">
        <f>IF(ISBLANK('3. Expenditures'!N63),0,'3. Expenditures'!N63)</f>
        <v>0</v>
      </c>
      <c r="S69" s="323">
        <f>IF(ISBLANK('3. Expenditures'!P63),0,'3. Expenditures'!P63)</f>
        <v>0</v>
      </c>
      <c r="T69" s="323">
        <f>IF(ISBLANK('3. Expenditures'!R63),0,'3. Expenditures'!R63)</f>
        <v>0</v>
      </c>
      <c r="U69" s="323">
        <f>IF(ISBLANK('3. Expenditures'!T63),0,'3. Expenditures'!T63)</f>
        <v>0</v>
      </c>
      <c r="V69" s="285"/>
      <c r="W69" s="285"/>
      <c r="X69" s="285"/>
      <c r="Y69" s="285"/>
      <c r="Z69" s="285"/>
    </row>
    <row r="70" spans="2:26" s="70" customFormat="1" ht="36" x14ac:dyDescent="0.3">
      <c r="B70" s="196" t="str">
        <f>IF('INT-Pivots'!G65="","",'INT-Pivots'!G65)</f>
        <v/>
      </c>
      <c r="C70" s="196" t="str">
        <f>IF('INT-Pivots'!H65="","",'INT-Pivots'!H65)</f>
        <v/>
      </c>
      <c r="D70" s="196" t="str">
        <f>IF('INT-Pivots'!I65="","",'INT-Pivots'!I65)</f>
        <v/>
      </c>
      <c r="E70" s="196" t="str">
        <f>IF('INT-Pivots'!J65="","",'INT-Pivots'!J65)</f>
        <v/>
      </c>
      <c r="F70" s="196" t="str">
        <f>IF('INT-Pivots'!K65="","",'INT-Pivots'!K65)</f>
        <v/>
      </c>
      <c r="G70" s="196" t="str">
        <f>IF('INT-Pivots'!L65="","",'INT-Pivots'!L65)</f>
        <v/>
      </c>
      <c r="H70" s="196" t="str">
        <f>IF('INT-Pivots'!M65="","",'INT-Pivots'!M65)</f>
        <v/>
      </c>
      <c r="I70" s="199" t="str">
        <f t="shared" si="4"/>
        <v>no</v>
      </c>
      <c r="J70" s="199" t="str">
        <f t="shared" si="0"/>
        <v>no</v>
      </c>
      <c r="K70" s="199" t="str">
        <f t="shared" si="5"/>
        <v>no</v>
      </c>
      <c r="M70" s="174" t="str">
        <f>IF('INT-Pivots'!AT64="","",IF('INT-Pivots'!AT64="0","",'INT-Pivots'!AT64))</f>
        <v>Activity 3.2.1Mass media promotional campaigns on benefits of public transport</v>
      </c>
      <c r="N70" s="174" t="str">
        <f>IF('INT-Pivots'!AU64="","",IF('INT-Pivots'!AU64="0","",'INT-Pivots'!AU64))</f>
        <v>Staff and Other Personnel Costs</v>
      </c>
      <c r="O70" s="277">
        <f>IF('INT-Pivots'!BA64="","",IF('INT-Pivots'!BA64="0","",'INT-Pivots'!BA64))</f>
        <v>5600</v>
      </c>
      <c r="P70" s="321">
        <f t="shared" si="6"/>
        <v>0</v>
      </c>
      <c r="Q70" s="322">
        <f>IF(ISBLANK('3. Expenditures'!L64),0,'3. Expenditures'!L64)</f>
        <v>0</v>
      </c>
      <c r="R70" s="323">
        <f>IF(ISBLANK('3. Expenditures'!N64),0,'3. Expenditures'!N64)</f>
        <v>0</v>
      </c>
      <c r="S70" s="323">
        <f>IF(ISBLANK('3. Expenditures'!P64),0,'3. Expenditures'!P64)</f>
        <v>0</v>
      </c>
      <c r="T70" s="323">
        <f>IF(ISBLANK('3. Expenditures'!R64),0,'3. Expenditures'!R64)</f>
        <v>0</v>
      </c>
      <c r="U70" s="323">
        <f>IF(ISBLANK('3. Expenditures'!T64),0,'3. Expenditures'!T64)</f>
        <v>0</v>
      </c>
      <c r="V70" s="285"/>
      <c r="W70" s="285"/>
      <c r="X70" s="285"/>
      <c r="Y70" s="285"/>
      <c r="Z70" s="285"/>
    </row>
    <row r="71" spans="2:26" s="70" customFormat="1" ht="36" x14ac:dyDescent="0.3">
      <c r="B71" s="196" t="str">
        <f>IF('INT-Pivots'!G66="","",'INT-Pivots'!G66)</f>
        <v/>
      </c>
      <c r="C71" s="196" t="str">
        <f>IF('INT-Pivots'!H66="","",'INT-Pivots'!H66)</f>
        <v/>
      </c>
      <c r="D71" s="196" t="str">
        <f>IF('INT-Pivots'!I66="","",'INT-Pivots'!I66)</f>
        <v/>
      </c>
      <c r="E71" s="196" t="str">
        <f>IF('INT-Pivots'!J66="","",'INT-Pivots'!J66)</f>
        <v/>
      </c>
      <c r="F71" s="196" t="str">
        <f>IF('INT-Pivots'!K66="","",'INT-Pivots'!K66)</f>
        <v/>
      </c>
      <c r="G71" s="196" t="str">
        <f>IF('INT-Pivots'!L66="","",'INT-Pivots'!L66)</f>
        <v/>
      </c>
      <c r="H71" s="196" t="str">
        <f>IF('INT-Pivots'!M66="","",'INT-Pivots'!M66)</f>
        <v/>
      </c>
      <c r="I71" s="199" t="str">
        <f t="shared" si="4"/>
        <v>no</v>
      </c>
      <c r="J71" s="199" t="str">
        <f t="shared" si="0"/>
        <v>no</v>
      </c>
      <c r="K71" s="199" t="str">
        <f t="shared" si="5"/>
        <v>no</v>
      </c>
      <c r="M71" s="174" t="str">
        <f>IF('INT-Pivots'!AT65="","",IF('INT-Pivots'!AT65="0","",'INT-Pivots'!AT65))</f>
        <v>Activity 3.2.1Mass media promotional campaigns on benefits of public transport</v>
      </c>
      <c r="N71" s="174" t="str">
        <f>IF('INT-Pivots'!AU65="","",IF('INT-Pivots'!AU65="0","",'INT-Pivots'!AU65))</f>
        <v>Supplies Commodities and Materials</v>
      </c>
      <c r="O71" s="277">
        <f>IF('INT-Pivots'!BA65="","",IF('INT-Pivots'!BA65="0","",'INT-Pivots'!BA65))</f>
        <v>2500</v>
      </c>
      <c r="P71" s="321">
        <f t="shared" si="6"/>
        <v>0</v>
      </c>
      <c r="Q71" s="322">
        <f>IF(ISBLANK('3. Expenditures'!L65),0,'3. Expenditures'!L65)</f>
        <v>0</v>
      </c>
      <c r="R71" s="323">
        <f>IF(ISBLANK('3. Expenditures'!N65),0,'3. Expenditures'!N65)</f>
        <v>0</v>
      </c>
      <c r="S71" s="323">
        <f>IF(ISBLANK('3. Expenditures'!P65),0,'3. Expenditures'!P65)</f>
        <v>0</v>
      </c>
      <c r="T71" s="323">
        <f>IF(ISBLANK('3. Expenditures'!R65),0,'3. Expenditures'!R65)</f>
        <v>0</v>
      </c>
      <c r="U71" s="323">
        <f>IF(ISBLANK('3. Expenditures'!T65),0,'3. Expenditures'!T65)</f>
        <v>0</v>
      </c>
      <c r="V71" s="285"/>
      <c r="W71" s="285"/>
      <c r="X71" s="285"/>
      <c r="Y71" s="285"/>
      <c r="Z71" s="285"/>
    </row>
    <row r="72" spans="2:26" s="70" customFormat="1" ht="36" x14ac:dyDescent="0.3">
      <c r="B72" s="196" t="str">
        <f>IF('INT-Pivots'!G67="","",'INT-Pivots'!G67)</f>
        <v/>
      </c>
      <c r="C72" s="196" t="str">
        <f>IF('INT-Pivots'!H67="","",'INT-Pivots'!H67)</f>
        <v/>
      </c>
      <c r="D72" s="196" t="str">
        <f>IF('INT-Pivots'!I67="","",'INT-Pivots'!I67)</f>
        <v/>
      </c>
      <c r="E72" s="196" t="str">
        <f>IF('INT-Pivots'!J67="","",'INT-Pivots'!J67)</f>
        <v/>
      </c>
      <c r="F72" s="196" t="str">
        <f>IF('INT-Pivots'!K67="","",'INT-Pivots'!K67)</f>
        <v/>
      </c>
      <c r="G72" s="196" t="str">
        <f>IF('INT-Pivots'!L67="","",'INT-Pivots'!L67)</f>
        <v/>
      </c>
      <c r="H72" s="196" t="str">
        <f>IF('INT-Pivots'!M67="","",'INT-Pivots'!M67)</f>
        <v/>
      </c>
      <c r="I72" s="199" t="str">
        <f t="shared" si="4"/>
        <v>no</v>
      </c>
      <c r="J72" s="199" t="str">
        <f t="shared" si="0"/>
        <v>no</v>
      </c>
      <c r="K72" s="199" t="str">
        <f t="shared" si="5"/>
        <v>no</v>
      </c>
      <c r="M72" s="174" t="str">
        <f>IF('INT-Pivots'!AT66="","",IF('INT-Pivots'!AT66="0","",'INT-Pivots'!AT66))</f>
        <v>Activity 3.2.1Mass media promotional campaigns on benefits of public transport</v>
      </c>
      <c r="N72" s="174" t="str">
        <f>IF('INT-Pivots'!AU66="","",IF('INT-Pivots'!AU66="0","",'INT-Pivots'!AU66))</f>
        <v>Travel</v>
      </c>
      <c r="O72" s="277">
        <f>IF('INT-Pivots'!BA66="","",IF('INT-Pivots'!BA66="0","",'INT-Pivots'!BA66))</f>
        <v>854</v>
      </c>
      <c r="P72" s="321">
        <f t="shared" si="6"/>
        <v>0</v>
      </c>
      <c r="Q72" s="322">
        <f>IF(ISBLANK('3. Expenditures'!L66),0,'3. Expenditures'!L66)</f>
        <v>0</v>
      </c>
      <c r="R72" s="323">
        <f>IF(ISBLANK('3. Expenditures'!N66),0,'3. Expenditures'!N66)</f>
        <v>0</v>
      </c>
      <c r="S72" s="323">
        <f>IF(ISBLANK('3. Expenditures'!P66),0,'3. Expenditures'!P66)</f>
        <v>0</v>
      </c>
      <c r="T72" s="323">
        <f>IF(ISBLANK('3. Expenditures'!R66),0,'3. Expenditures'!R66)</f>
        <v>0</v>
      </c>
      <c r="U72" s="323">
        <f>IF(ISBLANK('3. Expenditures'!T66),0,'3. Expenditures'!T66)</f>
        <v>0</v>
      </c>
      <c r="V72" s="285"/>
      <c r="W72" s="285"/>
      <c r="X72" s="285"/>
      <c r="Y72" s="285"/>
      <c r="Z72" s="285"/>
    </row>
    <row r="73" spans="2:26" s="70" customFormat="1" ht="36" x14ac:dyDescent="0.3">
      <c r="B73" s="196" t="str">
        <f>IF('INT-Pivots'!G68="","",'INT-Pivots'!G68)</f>
        <v/>
      </c>
      <c r="C73" s="196" t="str">
        <f>IF('INT-Pivots'!H68="","",'INT-Pivots'!H68)</f>
        <v/>
      </c>
      <c r="D73" s="196" t="str">
        <f>IF('INT-Pivots'!I68="","",'INT-Pivots'!I68)</f>
        <v/>
      </c>
      <c r="E73" s="196" t="str">
        <f>IF('INT-Pivots'!J68="","",'INT-Pivots'!J68)</f>
        <v/>
      </c>
      <c r="F73" s="196" t="str">
        <f>IF('INT-Pivots'!K68="","",'INT-Pivots'!K68)</f>
        <v/>
      </c>
      <c r="G73" s="196" t="str">
        <f>IF('INT-Pivots'!L68="","",'INT-Pivots'!L68)</f>
        <v/>
      </c>
      <c r="H73" s="196" t="str">
        <f>IF('INT-Pivots'!M68="","",'INT-Pivots'!M68)</f>
        <v/>
      </c>
      <c r="I73" s="199" t="str">
        <f t="shared" si="4"/>
        <v>no</v>
      </c>
      <c r="J73" s="199" t="str">
        <f t="shared" si="0"/>
        <v>no</v>
      </c>
      <c r="K73" s="199" t="str">
        <f t="shared" si="5"/>
        <v>no</v>
      </c>
      <c r="M73" s="174" t="str">
        <f>IF('INT-Pivots'!AT67="","",IF('INT-Pivots'!AT67="0","",'INT-Pivots'!AT67))</f>
        <v>Activity 3.2.2Targeted promotional events on benefits of public transport</v>
      </c>
      <c r="N73" s="174" t="str">
        <f>IF('INT-Pivots'!AU67="","",IF('INT-Pivots'!AU67="0","",'INT-Pivots'!AU67))</f>
        <v>Contractual Services</v>
      </c>
      <c r="O73" s="277">
        <f>IF('INT-Pivots'!BA67="","",IF('INT-Pivots'!BA67="0","",'INT-Pivots'!BA67))</f>
        <v>30000</v>
      </c>
      <c r="P73" s="321">
        <f t="shared" si="6"/>
        <v>0</v>
      </c>
      <c r="Q73" s="322">
        <f>IF(ISBLANK('3. Expenditures'!L67),0,'3. Expenditures'!L67)</f>
        <v>0</v>
      </c>
      <c r="R73" s="323">
        <f>IF(ISBLANK('3. Expenditures'!N67),0,'3. Expenditures'!N67)</f>
        <v>0</v>
      </c>
      <c r="S73" s="323">
        <f>IF(ISBLANK('3. Expenditures'!P67),0,'3. Expenditures'!P67)</f>
        <v>0</v>
      </c>
      <c r="T73" s="323">
        <f>IF(ISBLANK('3. Expenditures'!R67),0,'3. Expenditures'!R67)</f>
        <v>0</v>
      </c>
      <c r="U73" s="323">
        <f>IF(ISBLANK('3. Expenditures'!T67),0,'3. Expenditures'!T67)</f>
        <v>0</v>
      </c>
      <c r="V73" s="285"/>
      <c r="W73" s="285"/>
      <c r="X73" s="285"/>
      <c r="Y73" s="285"/>
      <c r="Z73" s="285"/>
    </row>
    <row r="74" spans="2:26" s="70" customFormat="1" ht="36" x14ac:dyDescent="0.3">
      <c r="B74" s="196" t="str">
        <f>IF('INT-Pivots'!G69="","",'INT-Pivots'!G69)</f>
        <v/>
      </c>
      <c r="C74" s="196" t="str">
        <f>IF('INT-Pivots'!H69="","",'INT-Pivots'!H69)</f>
        <v/>
      </c>
      <c r="D74" s="196" t="str">
        <f>IF('INT-Pivots'!I69="","",'INT-Pivots'!I69)</f>
        <v/>
      </c>
      <c r="E74" s="196" t="str">
        <f>IF('INT-Pivots'!J69="","",'INT-Pivots'!J69)</f>
        <v/>
      </c>
      <c r="F74" s="196" t="str">
        <f>IF('INT-Pivots'!K69="","",'INT-Pivots'!K69)</f>
        <v/>
      </c>
      <c r="G74" s="196" t="str">
        <f>IF('INT-Pivots'!L69="","",'INT-Pivots'!L69)</f>
        <v/>
      </c>
      <c r="H74" s="196" t="str">
        <f>IF('INT-Pivots'!M69="","",'INT-Pivots'!M69)</f>
        <v/>
      </c>
      <c r="I74" s="199" t="str">
        <f t="shared" si="4"/>
        <v>no</v>
      </c>
      <c r="J74" s="199" t="str">
        <f t="shared" si="0"/>
        <v>no</v>
      </c>
      <c r="K74" s="199" t="str">
        <f t="shared" si="5"/>
        <v>no</v>
      </c>
      <c r="M74" s="174" t="str">
        <f>IF('INT-Pivots'!AT68="","",IF('INT-Pivots'!AT68="0","",'INT-Pivots'!AT68))</f>
        <v>Activity 3.2.2Targeted promotional events on benefits of public transport</v>
      </c>
      <c r="N74" s="174" t="str">
        <f>IF('INT-Pivots'!AU68="","",IF('INT-Pivots'!AU68="0","",'INT-Pivots'!AU68))</f>
        <v>Staff and Other Personnel Costs</v>
      </c>
      <c r="O74" s="277">
        <f>IF('INT-Pivots'!BA68="","",IF('INT-Pivots'!BA68="0","",'INT-Pivots'!BA68))</f>
        <v>6000</v>
      </c>
      <c r="P74" s="321">
        <f t="shared" si="6"/>
        <v>0</v>
      </c>
      <c r="Q74" s="322">
        <f>IF(ISBLANK('3. Expenditures'!L68),0,'3. Expenditures'!L68)</f>
        <v>0</v>
      </c>
      <c r="R74" s="323">
        <f>IF(ISBLANK('3. Expenditures'!N68),0,'3. Expenditures'!N68)</f>
        <v>0</v>
      </c>
      <c r="S74" s="323">
        <f>IF(ISBLANK('3. Expenditures'!P68),0,'3. Expenditures'!P68)</f>
        <v>0</v>
      </c>
      <c r="T74" s="323">
        <f>IF(ISBLANK('3. Expenditures'!R68),0,'3. Expenditures'!R68)</f>
        <v>0</v>
      </c>
      <c r="U74" s="323">
        <f>IF(ISBLANK('3. Expenditures'!T68),0,'3. Expenditures'!T68)</f>
        <v>0</v>
      </c>
      <c r="V74" s="285"/>
      <c r="W74" s="285"/>
      <c r="X74" s="285"/>
      <c r="Y74" s="285"/>
      <c r="Z74" s="285"/>
    </row>
    <row r="75" spans="2:26" s="70" customFormat="1" ht="36" x14ac:dyDescent="0.3">
      <c r="B75" s="196" t="str">
        <f>IF('INT-Pivots'!G70="","",'INT-Pivots'!G70)</f>
        <v/>
      </c>
      <c r="C75" s="196" t="str">
        <f>IF('INT-Pivots'!H70="","",'INT-Pivots'!H70)</f>
        <v/>
      </c>
      <c r="D75" s="196" t="str">
        <f>IF('INT-Pivots'!I70="","",'INT-Pivots'!I70)</f>
        <v/>
      </c>
      <c r="E75" s="196" t="str">
        <f>IF('INT-Pivots'!J70="","",'INT-Pivots'!J70)</f>
        <v/>
      </c>
      <c r="F75" s="196" t="str">
        <f>IF('INT-Pivots'!K70="","",'INT-Pivots'!K70)</f>
        <v/>
      </c>
      <c r="G75" s="196" t="str">
        <f>IF('INT-Pivots'!L70="","",'INT-Pivots'!L70)</f>
        <v/>
      </c>
      <c r="H75" s="196" t="str">
        <f>IF('INT-Pivots'!M70="","",'INT-Pivots'!M70)</f>
        <v/>
      </c>
      <c r="I75" s="199" t="str">
        <f t="shared" si="4"/>
        <v>no</v>
      </c>
      <c r="J75" s="199" t="str">
        <f t="shared" si="0"/>
        <v>no</v>
      </c>
      <c r="K75" s="199" t="str">
        <f t="shared" si="5"/>
        <v>no</v>
      </c>
      <c r="M75" s="174" t="str">
        <f>IF('INT-Pivots'!AT69="","",IF('INT-Pivots'!AT69="0","",'INT-Pivots'!AT69))</f>
        <v>Activity 3.2.2Targeted promotional events on benefits of public transport</v>
      </c>
      <c r="N75" s="174" t="str">
        <f>IF('INT-Pivots'!AU69="","",IF('INT-Pivots'!AU69="0","",'INT-Pivots'!AU69))</f>
        <v>Supplies Commodities and Materials</v>
      </c>
      <c r="O75" s="277">
        <f>IF('INT-Pivots'!BA69="","",IF('INT-Pivots'!BA69="0","",'INT-Pivots'!BA69))</f>
        <v>2000</v>
      </c>
      <c r="P75" s="321">
        <f t="shared" si="6"/>
        <v>0</v>
      </c>
      <c r="Q75" s="322">
        <f>IF(ISBLANK('3. Expenditures'!L69),0,'3. Expenditures'!L69)</f>
        <v>0</v>
      </c>
      <c r="R75" s="323">
        <f>IF(ISBLANK('3. Expenditures'!N69),0,'3. Expenditures'!N69)</f>
        <v>0</v>
      </c>
      <c r="S75" s="323">
        <f>IF(ISBLANK('3. Expenditures'!P69),0,'3. Expenditures'!P69)</f>
        <v>0</v>
      </c>
      <c r="T75" s="323">
        <f>IF(ISBLANK('3. Expenditures'!R69),0,'3. Expenditures'!R69)</f>
        <v>0</v>
      </c>
      <c r="U75" s="323">
        <f>IF(ISBLANK('3. Expenditures'!T69),0,'3. Expenditures'!T69)</f>
        <v>0</v>
      </c>
      <c r="V75" s="285"/>
      <c r="W75" s="285"/>
      <c r="X75" s="285"/>
      <c r="Y75" s="285"/>
      <c r="Z75" s="285"/>
    </row>
    <row r="76" spans="2:26" s="70" customFormat="1" ht="36" x14ac:dyDescent="0.3">
      <c r="B76" s="196" t="str">
        <f>IF('INT-Pivots'!G71="","",'INT-Pivots'!G71)</f>
        <v/>
      </c>
      <c r="C76" s="196" t="str">
        <f>IF('INT-Pivots'!H71="","",'INT-Pivots'!H71)</f>
        <v/>
      </c>
      <c r="D76" s="196" t="str">
        <f>IF('INT-Pivots'!I71="","",'INT-Pivots'!I71)</f>
        <v/>
      </c>
      <c r="E76" s="196" t="str">
        <f>IF('INT-Pivots'!J71="","",'INT-Pivots'!J71)</f>
        <v/>
      </c>
      <c r="F76" s="196" t="str">
        <f>IF('INT-Pivots'!K71="","",'INT-Pivots'!K71)</f>
        <v/>
      </c>
      <c r="G76" s="196" t="str">
        <f>IF('INT-Pivots'!L71="","",'INT-Pivots'!L71)</f>
        <v/>
      </c>
      <c r="H76" s="196" t="str">
        <f>IF('INT-Pivots'!M71="","",'INT-Pivots'!M71)</f>
        <v/>
      </c>
      <c r="I76" s="199" t="str">
        <f t="shared" ref="I76:I139" si="9">IF(AND(ISNUMBER(SEARCH("Activity",$B76)),COUNTIF($D76:$H76,"Complete")&gt;0),"yes","no")</f>
        <v>no</v>
      </c>
      <c r="J76" s="199" t="str">
        <f t="shared" si="0"/>
        <v>no</v>
      </c>
      <c r="K76" s="199" t="str">
        <f t="shared" ref="K76:K139" si="10">IF(AND(ISNUMBER(SEARCH("Outcome",$B76)),COUNTIF($D76:$H76,"Complete")&gt;0),"yes","no")</f>
        <v>no</v>
      </c>
      <c r="M76" s="174" t="str">
        <f>IF('INT-Pivots'!AT70="","",IF('INT-Pivots'!AT70="0","",'INT-Pivots'!AT70))</f>
        <v>Activity 3.2.2Targeted promotional events on benefits of public transport</v>
      </c>
      <c r="N76" s="174" t="str">
        <f>IF('INT-Pivots'!AU70="","",IF('INT-Pivots'!AU70="0","",'INT-Pivots'!AU70))</f>
        <v>Travel</v>
      </c>
      <c r="O76" s="277">
        <f>IF('INT-Pivots'!BA70="","",IF('INT-Pivots'!BA70="0","",'INT-Pivots'!BA70))</f>
        <v>854</v>
      </c>
      <c r="P76" s="321">
        <f t="shared" si="6"/>
        <v>0</v>
      </c>
      <c r="Q76" s="322">
        <f>IF(ISBLANK('3. Expenditures'!L70),0,'3. Expenditures'!L70)</f>
        <v>0</v>
      </c>
      <c r="R76" s="323">
        <f>IF(ISBLANK('3. Expenditures'!N70),0,'3. Expenditures'!N70)</f>
        <v>0</v>
      </c>
      <c r="S76" s="323">
        <f>IF(ISBLANK('3. Expenditures'!P70),0,'3. Expenditures'!P70)</f>
        <v>0</v>
      </c>
      <c r="T76" s="323">
        <f>IF(ISBLANK('3. Expenditures'!R70),0,'3. Expenditures'!R70)</f>
        <v>0</v>
      </c>
      <c r="U76" s="323">
        <f>IF(ISBLANK('3. Expenditures'!T70),0,'3. Expenditures'!T70)</f>
        <v>0</v>
      </c>
      <c r="V76" s="285"/>
      <c r="W76" s="285"/>
      <c r="X76" s="285"/>
      <c r="Y76" s="285"/>
      <c r="Z76" s="285"/>
    </row>
    <row r="77" spans="2:26" s="70" customFormat="1" ht="36" x14ac:dyDescent="0.3">
      <c r="B77" s="196" t="str">
        <f>IF('INT-Pivots'!G72="","",'INT-Pivots'!G72)</f>
        <v/>
      </c>
      <c r="C77" s="196" t="str">
        <f>IF('INT-Pivots'!H72="","",'INT-Pivots'!H72)</f>
        <v/>
      </c>
      <c r="D77" s="196" t="str">
        <f>IF('INT-Pivots'!I72="","",'INT-Pivots'!I72)</f>
        <v/>
      </c>
      <c r="E77" s="196" t="str">
        <f>IF('INT-Pivots'!J72="","",'INT-Pivots'!J72)</f>
        <v/>
      </c>
      <c r="F77" s="196" t="str">
        <f>IF('INT-Pivots'!K72="","",'INT-Pivots'!K72)</f>
        <v/>
      </c>
      <c r="G77" s="196" t="str">
        <f>IF('INT-Pivots'!L72="","",'INT-Pivots'!L72)</f>
        <v/>
      </c>
      <c r="H77" s="196" t="str">
        <f>IF('INT-Pivots'!M72="","",'INT-Pivots'!M72)</f>
        <v/>
      </c>
      <c r="I77" s="199" t="str">
        <f t="shared" si="9"/>
        <v>no</v>
      </c>
      <c r="J77" s="199" t="str">
        <f t="shared" ref="J77:J140" si="11">IF(AND(ISNUMBER(SEARCH("Output",$B77)),COUNTIF($D77:$H77,"Complete")&gt;0),"yes","no")</f>
        <v>no</v>
      </c>
      <c r="K77" s="199" t="str">
        <f t="shared" si="10"/>
        <v>no</v>
      </c>
      <c r="M77" s="174" t="str">
        <f>IF('INT-Pivots'!AT71="","",IF('INT-Pivots'!AT71="0","",'INT-Pivots'!AT71))</f>
        <v>Activity 3.2.3Targeted campaigns on safety/accessibility features of low-carbon transport options</v>
      </c>
      <c r="N77" s="174" t="str">
        <f>IF('INT-Pivots'!AU71="","",IF('INT-Pivots'!AU71="0","",'INT-Pivots'!AU71))</f>
        <v>Contractual Services</v>
      </c>
      <c r="O77" s="277">
        <f>IF('INT-Pivots'!BA71="","",IF('INT-Pivots'!BA71="0","",'INT-Pivots'!BA71))</f>
        <v>15000</v>
      </c>
      <c r="P77" s="321">
        <f t="shared" ref="P77:P140" si="12">SUM(Q77:U77)</f>
        <v>0</v>
      </c>
      <c r="Q77" s="322">
        <f>IF(ISBLANK('3. Expenditures'!L71),0,'3. Expenditures'!L71)</f>
        <v>0</v>
      </c>
      <c r="R77" s="323">
        <f>IF(ISBLANK('3. Expenditures'!N71),0,'3. Expenditures'!N71)</f>
        <v>0</v>
      </c>
      <c r="S77" s="323">
        <f>IF(ISBLANK('3. Expenditures'!P71),0,'3. Expenditures'!P71)</f>
        <v>0</v>
      </c>
      <c r="T77" s="323">
        <f>IF(ISBLANK('3. Expenditures'!R71),0,'3. Expenditures'!R71)</f>
        <v>0</v>
      </c>
      <c r="U77" s="323">
        <f>IF(ISBLANK('3. Expenditures'!T71),0,'3. Expenditures'!T71)</f>
        <v>0</v>
      </c>
      <c r="V77" s="285"/>
      <c r="W77" s="285"/>
      <c r="X77" s="285"/>
      <c r="Y77" s="285"/>
      <c r="Z77" s="285"/>
    </row>
    <row r="78" spans="2:26" s="70" customFormat="1" ht="36" x14ac:dyDescent="0.3">
      <c r="B78" s="196" t="str">
        <f>IF('INT-Pivots'!G73="","",'INT-Pivots'!G73)</f>
        <v/>
      </c>
      <c r="C78" s="196" t="str">
        <f>IF('INT-Pivots'!H73="","",'INT-Pivots'!H73)</f>
        <v/>
      </c>
      <c r="D78" s="196" t="str">
        <f>IF('INT-Pivots'!I73="","",'INT-Pivots'!I73)</f>
        <v/>
      </c>
      <c r="E78" s="196" t="str">
        <f>IF('INT-Pivots'!J73="","",'INT-Pivots'!J73)</f>
        <v/>
      </c>
      <c r="F78" s="196" t="str">
        <f>IF('INT-Pivots'!K73="","",'INT-Pivots'!K73)</f>
        <v/>
      </c>
      <c r="G78" s="196" t="str">
        <f>IF('INT-Pivots'!L73="","",'INT-Pivots'!L73)</f>
        <v/>
      </c>
      <c r="H78" s="196" t="str">
        <f>IF('INT-Pivots'!M73="","",'INT-Pivots'!M73)</f>
        <v/>
      </c>
      <c r="I78" s="199" t="str">
        <f t="shared" si="9"/>
        <v>no</v>
      </c>
      <c r="J78" s="199" t="str">
        <f t="shared" si="11"/>
        <v>no</v>
      </c>
      <c r="K78" s="199" t="str">
        <f t="shared" si="10"/>
        <v>no</v>
      </c>
      <c r="M78" s="174" t="str">
        <f>IF('INT-Pivots'!AT72="","",IF('INT-Pivots'!AT72="0","",'INT-Pivots'!AT72))</f>
        <v>Activity 3.2.3Targeted campaigns on safety/accessibility features of low-carbon transport options</v>
      </c>
      <c r="N78" s="174" t="str">
        <f>IF('INT-Pivots'!AU72="","",IF('INT-Pivots'!AU72="0","",'INT-Pivots'!AU72))</f>
        <v>Staff and Other Personnel Costs</v>
      </c>
      <c r="O78" s="277">
        <f>IF('INT-Pivots'!BA72="","",IF('INT-Pivots'!BA72="0","",'INT-Pivots'!BA72))</f>
        <v>6000</v>
      </c>
      <c r="P78" s="321">
        <f t="shared" si="12"/>
        <v>0</v>
      </c>
      <c r="Q78" s="322">
        <f>IF(ISBLANK('3. Expenditures'!L72),0,'3. Expenditures'!L72)</f>
        <v>0</v>
      </c>
      <c r="R78" s="323">
        <f>IF(ISBLANK('3. Expenditures'!N72),0,'3. Expenditures'!N72)</f>
        <v>0</v>
      </c>
      <c r="S78" s="323">
        <f>IF(ISBLANK('3. Expenditures'!P72),0,'3. Expenditures'!P72)</f>
        <v>0</v>
      </c>
      <c r="T78" s="323">
        <f>IF(ISBLANK('3. Expenditures'!R72),0,'3. Expenditures'!R72)</f>
        <v>0</v>
      </c>
      <c r="U78" s="323">
        <f>IF(ISBLANK('3. Expenditures'!T72),0,'3. Expenditures'!T72)</f>
        <v>0</v>
      </c>
      <c r="V78" s="285"/>
      <c r="W78" s="285"/>
      <c r="X78" s="285"/>
      <c r="Y78" s="285"/>
      <c r="Z78" s="285"/>
    </row>
    <row r="79" spans="2:26" s="70" customFormat="1" ht="36" x14ac:dyDescent="0.3">
      <c r="B79" s="196" t="str">
        <f>IF('INT-Pivots'!G74="","",'INT-Pivots'!G74)</f>
        <v/>
      </c>
      <c r="C79" s="196" t="str">
        <f>IF('INT-Pivots'!H74="","",'INT-Pivots'!H74)</f>
        <v/>
      </c>
      <c r="D79" s="196" t="str">
        <f>IF('INT-Pivots'!I74="","",'INT-Pivots'!I74)</f>
        <v/>
      </c>
      <c r="E79" s="196" t="str">
        <f>IF('INT-Pivots'!J74="","",'INT-Pivots'!J74)</f>
        <v/>
      </c>
      <c r="F79" s="196" t="str">
        <f>IF('INT-Pivots'!K74="","",'INT-Pivots'!K74)</f>
        <v/>
      </c>
      <c r="G79" s="196" t="str">
        <f>IF('INT-Pivots'!L74="","",'INT-Pivots'!L74)</f>
        <v/>
      </c>
      <c r="H79" s="196" t="str">
        <f>IF('INT-Pivots'!M74="","",'INT-Pivots'!M74)</f>
        <v/>
      </c>
      <c r="I79" s="199" t="str">
        <f t="shared" si="9"/>
        <v>no</v>
      </c>
      <c r="J79" s="199" t="str">
        <f t="shared" si="11"/>
        <v>no</v>
      </c>
      <c r="K79" s="199" t="str">
        <f t="shared" si="10"/>
        <v>no</v>
      </c>
      <c r="M79" s="174" t="str">
        <f>IF('INT-Pivots'!AT73="","",IF('INT-Pivots'!AT73="0","",'INT-Pivots'!AT73))</f>
        <v>Activity 3.2.3Targeted campaigns on safety/accessibility features of low-carbon transport options</v>
      </c>
      <c r="N79" s="174" t="str">
        <f>IF('INT-Pivots'!AU73="","",IF('INT-Pivots'!AU73="0","",'INT-Pivots'!AU73))</f>
        <v>Supplies Commodities and Materials</v>
      </c>
      <c r="O79" s="277">
        <f>IF('INT-Pivots'!BA73="","",IF('INT-Pivots'!BA73="0","",'INT-Pivots'!BA73))</f>
        <v>2000</v>
      </c>
      <c r="P79" s="321">
        <f t="shared" si="12"/>
        <v>0</v>
      </c>
      <c r="Q79" s="322">
        <f>IF(ISBLANK('3. Expenditures'!L73),0,'3. Expenditures'!L73)</f>
        <v>0</v>
      </c>
      <c r="R79" s="323">
        <f>IF(ISBLANK('3. Expenditures'!N73),0,'3. Expenditures'!N73)</f>
        <v>0</v>
      </c>
      <c r="S79" s="323">
        <f>IF(ISBLANK('3. Expenditures'!P73),0,'3. Expenditures'!P73)</f>
        <v>0</v>
      </c>
      <c r="T79" s="323">
        <f>IF(ISBLANK('3. Expenditures'!R73),0,'3. Expenditures'!R73)</f>
        <v>0</v>
      </c>
      <c r="U79" s="323">
        <f>IF(ISBLANK('3. Expenditures'!T73),0,'3. Expenditures'!T73)</f>
        <v>0</v>
      </c>
      <c r="V79" s="285"/>
      <c r="W79" s="285"/>
      <c r="X79" s="285"/>
      <c r="Y79" s="285"/>
      <c r="Z79" s="285"/>
    </row>
    <row r="80" spans="2:26" s="70" customFormat="1" ht="36" x14ac:dyDescent="0.3">
      <c r="B80" s="196" t="str">
        <f>IF('INT-Pivots'!G75="","",'INT-Pivots'!G75)</f>
        <v/>
      </c>
      <c r="C80" s="196" t="str">
        <f>IF('INT-Pivots'!H75="","",'INT-Pivots'!H75)</f>
        <v/>
      </c>
      <c r="D80" s="196" t="str">
        <f>IF('INT-Pivots'!I75="","",'INT-Pivots'!I75)</f>
        <v/>
      </c>
      <c r="E80" s="196" t="str">
        <f>IF('INT-Pivots'!J75="","",'INT-Pivots'!J75)</f>
        <v/>
      </c>
      <c r="F80" s="196" t="str">
        <f>IF('INT-Pivots'!K75="","",'INT-Pivots'!K75)</f>
        <v/>
      </c>
      <c r="G80" s="196" t="str">
        <f>IF('INT-Pivots'!L75="","",'INT-Pivots'!L75)</f>
        <v/>
      </c>
      <c r="H80" s="196" t="str">
        <f>IF('INT-Pivots'!M75="","",'INT-Pivots'!M75)</f>
        <v/>
      </c>
      <c r="I80" s="199" t="str">
        <f t="shared" si="9"/>
        <v>no</v>
      </c>
      <c r="J80" s="199" t="str">
        <f t="shared" si="11"/>
        <v>no</v>
      </c>
      <c r="K80" s="199" t="str">
        <f t="shared" si="10"/>
        <v>no</v>
      </c>
      <c r="M80" s="174" t="str">
        <f>IF('INT-Pivots'!AT74="","",IF('INT-Pivots'!AT74="0","",'INT-Pivots'!AT74))</f>
        <v>Activity 3.2.3Targeted campaigns on safety/accessibility features of low-carbon transport options</v>
      </c>
      <c r="N80" s="174" t="str">
        <f>IF('INT-Pivots'!AU74="","",IF('INT-Pivots'!AU74="0","",'INT-Pivots'!AU74))</f>
        <v>Travel</v>
      </c>
      <c r="O80" s="277">
        <f>IF('INT-Pivots'!BA74="","",IF('INT-Pivots'!BA74="0","",'INT-Pivots'!BA74))</f>
        <v>854</v>
      </c>
      <c r="P80" s="321">
        <f t="shared" si="12"/>
        <v>0</v>
      </c>
      <c r="Q80" s="322">
        <f>IF(ISBLANK('3. Expenditures'!L74),0,'3. Expenditures'!L74)</f>
        <v>0</v>
      </c>
      <c r="R80" s="323">
        <f>IF(ISBLANK('3. Expenditures'!N74),0,'3. Expenditures'!N74)</f>
        <v>0</v>
      </c>
      <c r="S80" s="323">
        <f>IF(ISBLANK('3. Expenditures'!P74),0,'3. Expenditures'!P74)</f>
        <v>0</v>
      </c>
      <c r="T80" s="323">
        <f>IF(ISBLANK('3. Expenditures'!R74),0,'3. Expenditures'!R74)</f>
        <v>0</v>
      </c>
      <c r="U80" s="323">
        <f>IF(ISBLANK('3. Expenditures'!T74),0,'3. Expenditures'!T74)</f>
        <v>0</v>
      </c>
      <c r="V80" s="285"/>
      <c r="W80" s="285"/>
      <c r="X80" s="285"/>
      <c r="Y80" s="285"/>
      <c r="Z80" s="285"/>
    </row>
    <row r="81" spans="2:26" s="70" customFormat="1" ht="48" x14ac:dyDescent="0.3">
      <c r="B81" s="196" t="str">
        <f>IF('INT-Pivots'!G76="","",'INT-Pivots'!G76)</f>
        <v/>
      </c>
      <c r="C81" s="196" t="str">
        <f>IF('INT-Pivots'!H76="","",'INT-Pivots'!H76)</f>
        <v/>
      </c>
      <c r="D81" s="196" t="str">
        <f>IF('INT-Pivots'!I76="","",'INT-Pivots'!I76)</f>
        <v/>
      </c>
      <c r="E81" s="196" t="str">
        <f>IF('INT-Pivots'!J76="","",'INT-Pivots'!J76)</f>
        <v/>
      </c>
      <c r="F81" s="196" t="str">
        <f>IF('INT-Pivots'!K76="","",'INT-Pivots'!K76)</f>
        <v/>
      </c>
      <c r="G81" s="196" t="str">
        <f>IF('INT-Pivots'!L76="","",'INT-Pivots'!L76)</f>
        <v/>
      </c>
      <c r="H81" s="196" t="str">
        <f>IF('INT-Pivots'!M76="","",'INT-Pivots'!M76)</f>
        <v/>
      </c>
      <c r="I81" s="199" t="str">
        <f t="shared" si="9"/>
        <v>no</v>
      </c>
      <c r="J81" s="199" t="str">
        <f t="shared" si="11"/>
        <v>no</v>
      </c>
      <c r="K81" s="199" t="str">
        <f t="shared" si="10"/>
        <v>no</v>
      </c>
      <c r="M81" s="174" t="str">
        <f>IF('INT-Pivots'!AT75="","",IF('INT-Pivots'!AT75="0","",'INT-Pivots'!AT75))</f>
        <v>Activity 4.1.1Technical assistance to setup a mechanism for channelling of enhanced grants as capital subsidy scheme</v>
      </c>
      <c r="N81" s="174" t="str">
        <f>IF('INT-Pivots'!AU75="","",IF('INT-Pivots'!AU75="0","",'INT-Pivots'!AU75))</f>
        <v>Staff and Other Personnel Costs</v>
      </c>
      <c r="O81" s="277">
        <f>IF('INT-Pivots'!BA75="","",IF('INT-Pivots'!BA75="0","",'INT-Pivots'!BA75))</f>
        <v>20000</v>
      </c>
      <c r="P81" s="321">
        <f t="shared" si="12"/>
        <v>13405</v>
      </c>
      <c r="Q81" s="322">
        <f>IF(ISBLANK('3. Expenditures'!L75),0,'3. Expenditures'!L75)</f>
        <v>0</v>
      </c>
      <c r="R81" s="323">
        <f>IF(ISBLANK('3. Expenditures'!N75),0,'3. Expenditures'!N75)</f>
        <v>13405</v>
      </c>
      <c r="S81" s="323">
        <f>IF(ISBLANK('3. Expenditures'!P75),0,'3. Expenditures'!P75)</f>
        <v>0</v>
      </c>
      <c r="T81" s="323">
        <f>IF(ISBLANK('3. Expenditures'!R75),0,'3. Expenditures'!R75)</f>
        <v>0</v>
      </c>
      <c r="U81" s="323">
        <f>IF(ISBLANK('3. Expenditures'!T75),0,'3. Expenditures'!T75)</f>
        <v>0</v>
      </c>
      <c r="V81" s="285"/>
      <c r="W81" s="285"/>
      <c r="X81" s="285"/>
      <c r="Y81" s="285"/>
      <c r="Z81" s="285"/>
    </row>
    <row r="82" spans="2:26" s="70" customFormat="1" ht="48" x14ac:dyDescent="0.3">
      <c r="B82" s="196" t="str">
        <f>IF('INT-Pivots'!G77="","",'INT-Pivots'!G77)</f>
        <v/>
      </c>
      <c r="C82" s="196" t="str">
        <f>IF('INT-Pivots'!H77="","",'INT-Pivots'!H77)</f>
        <v/>
      </c>
      <c r="D82" s="196" t="str">
        <f>IF('INT-Pivots'!I77="","",'INT-Pivots'!I77)</f>
        <v/>
      </c>
      <c r="E82" s="196" t="str">
        <f>IF('INT-Pivots'!J77="","",'INT-Pivots'!J77)</f>
        <v/>
      </c>
      <c r="F82" s="196" t="str">
        <f>IF('INT-Pivots'!K77="","",'INT-Pivots'!K77)</f>
        <v/>
      </c>
      <c r="G82" s="196" t="str">
        <f>IF('INT-Pivots'!L77="","",'INT-Pivots'!L77)</f>
        <v/>
      </c>
      <c r="H82" s="196" t="str">
        <f>IF('INT-Pivots'!M77="","",'INT-Pivots'!M77)</f>
        <v/>
      </c>
      <c r="I82" s="199" t="str">
        <f t="shared" si="9"/>
        <v>no</v>
      </c>
      <c r="J82" s="199" t="str">
        <f t="shared" si="11"/>
        <v>no</v>
      </c>
      <c r="K82" s="199" t="str">
        <f t="shared" si="10"/>
        <v>no</v>
      </c>
      <c r="M82" s="174" t="str">
        <f>IF('INT-Pivots'!AT76="","",IF('INT-Pivots'!AT76="0","",'INT-Pivots'!AT76))</f>
        <v>Activity 4.1.1Technical assistance to setup a mechanism for channelling of enhanced grants as capital subsidy scheme</v>
      </c>
      <c r="N82" s="174" t="str">
        <f>IF('INT-Pivots'!AU76="","",IF('INT-Pivots'!AU76="0","",'INT-Pivots'!AU76))</f>
        <v>Travel</v>
      </c>
      <c r="O82" s="277">
        <f>IF('INT-Pivots'!BA76="","",IF('INT-Pivots'!BA76="0","",'INT-Pivots'!BA76))</f>
        <v>2440</v>
      </c>
      <c r="P82" s="321">
        <f t="shared" si="12"/>
        <v>0</v>
      </c>
      <c r="Q82" s="322">
        <f>IF(ISBLANK('3. Expenditures'!L76),0,'3. Expenditures'!L76)</f>
        <v>0</v>
      </c>
      <c r="R82" s="323">
        <f>IF(ISBLANK('3. Expenditures'!N76),0,'3. Expenditures'!N76)</f>
        <v>0</v>
      </c>
      <c r="S82" s="323">
        <f>IF(ISBLANK('3. Expenditures'!P76),0,'3. Expenditures'!P76)</f>
        <v>0</v>
      </c>
      <c r="T82" s="323">
        <f>IF(ISBLANK('3. Expenditures'!R76),0,'3. Expenditures'!R76)</f>
        <v>0</v>
      </c>
      <c r="U82" s="323">
        <f>IF(ISBLANK('3. Expenditures'!T76),0,'3. Expenditures'!T76)</f>
        <v>0</v>
      </c>
      <c r="V82" s="285"/>
      <c r="W82" s="285"/>
      <c r="X82" s="285"/>
      <c r="Y82" s="285"/>
      <c r="Z82" s="285"/>
    </row>
    <row r="83" spans="2:26" s="70" customFormat="1" ht="72" x14ac:dyDescent="0.3">
      <c r="B83" s="196" t="str">
        <f>IF('INT-Pivots'!G78="","",'INT-Pivots'!G78)</f>
        <v/>
      </c>
      <c r="C83" s="196" t="str">
        <f>IF('INT-Pivots'!H78="","",'INT-Pivots'!H78)</f>
        <v/>
      </c>
      <c r="D83" s="196" t="str">
        <f>IF('INT-Pivots'!I78="","",'INT-Pivots'!I78)</f>
        <v/>
      </c>
      <c r="E83" s="196" t="str">
        <f>IF('INT-Pivots'!J78="","",'INT-Pivots'!J78)</f>
        <v/>
      </c>
      <c r="F83" s="196" t="str">
        <f>IF('INT-Pivots'!K78="","",'INT-Pivots'!K78)</f>
        <v/>
      </c>
      <c r="G83" s="196" t="str">
        <f>IF('INT-Pivots'!L78="","",'INT-Pivots'!L78)</f>
        <v/>
      </c>
      <c r="H83" s="196" t="str">
        <f>IF('INT-Pivots'!M78="","",'INT-Pivots'!M78)</f>
        <v/>
      </c>
      <c r="I83" s="199" t="str">
        <f t="shared" si="9"/>
        <v>no</v>
      </c>
      <c r="J83" s="199" t="str">
        <f t="shared" si="11"/>
        <v>no</v>
      </c>
      <c r="K83" s="199" t="str">
        <f t="shared" si="10"/>
        <v>no</v>
      </c>
      <c r="M83" s="174" t="str">
        <f>IF('INT-Pivots'!AT77="","",IF('INT-Pivots'!AT77="0","",'INT-Pivots'!AT77))</f>
        <v>Activity 4.1.2Five electric buses on public transport routes are procured and deployed with support from enhanced capital subsidy scheme and leased to public/private bus operator</v>
      </c>
      <c r="N83" s="174" t="str">
        <f>IF('INT-Pivots'!AU77="","",IF('INT-Pivots'!AU77="0","",'INT-Pivots'!AU77))</f>
        <v>Equipment Vehicles and Furniture</v>
      </c>
      <c r="O83" s="277">
        <f>IF('INT-Pivots'!BA77="","",IF('INT-Pivots'!BA77="0","",'INT-Pivots'!BA77))</f>
        <v>225000</v>
      </c>
      <c r="P83" s="321">
        <f t="shared" si="12"/>
        <v>0</v>
      </c>
      <c r="Q83" s="322">
        <f>IF(ISBLANK('3. Expenditures'!L77),0,'3. Expenditures'!L77)</f>
        <v>0</v>
      </c>
      <c r="R83" s="323">
        <f>IF(ISBLANK('3. Expenditures'!N77),0,'3. Expenditures'!N77)</f>
        <v>0</v>
      </c>
      <c r="S83" s="323">
        <f>IF(ISBLANK('3. Expenditures'!P77),0,'3. Expenditures'!P77)</f>
        <v>0</v>
      </c>
      <c r="T83" s="323">
        <f>IF(ISBLANK('3. Expenditures'!R77),0,'3. Expenditures'!R77)</f>
        <v>0</v>
      </c>
      <c r="U83" s="323">
        <f>IF(ISBLANK('3. Expenditures'!T77),0,'3. Expenditures'!T77)</f>
        <v>0</v>
      </c>
      <c r="V83" s="285"/>
      <c r="W83" s="285"/>
      <c r="X83" s="285"/>
      <c r="Y83" s="285"/>
      <c r="Z83" s="285"/>
    </row>
    <row r="84" spans="2:26" s="70" customFormat="1" ht="60" x14ac:dyDescent="0.3">
      <c r="B84" s="196" t="str">
        <f>IF('INT-Pivots'!G79="","",'INT-Pivots'!G79)</f>
        <v/>
      </c>
      <c r="C84" s="196" t="str">
        <f>IF('INT-Pivots'!H79="","",'INT-Pivots'!H79)</f>
        <v/>
      </c>
      <c r="D84" s="196" t="str">
        <f>IF('INT-Pivots'!I79="","",'INT-Pivots'!I79)</f>
        <v/>
      </c>
      <c r="E84" s="196" t="str">
        <f>IF('INT-Pivots'!J79="","",'INT-Pivots'!J79)</f>
        <v/>
      </c>
      <c r="F84" s="196" t="str">
        <f>IF('INT-Pivots'!K79="","",'INT-Pivots'!K79)</f>
        <v/>
      </c>
      <c r="G84" s="196" t="str">
        <f>IF('INT-Pivots'!L79="","",'INT-Pivots'!L79)</f>
        <v/>
      </c>
      <c r="H84" s="196" t="str">
        <f>IF('INT-Pivots'!M79="","",'INT-Pivots'!M79)</f>
        <v/>
      </c>
      <c r="I84" s="199" t="str">
        <f t="shared" si="9"/>
        <v>no</v>
      </c>
      <c r="J84" s="199" t="str">
        <f t="shared" si="11"/>
        <v>no</v>
      </c>
      <c r="K84" s="199" t="str">
        <f t="shared" si="10"/>
        <v>no</v>
      </c>
      <c r="M84" s="174" t="str">
        <f>IF('INT-Pivots'!AT78="","",IF('INT-Pivots'!AT78="0","",'INT-Pivots'!AT78))</f>
        <v>Activity 5.1.1 A 45- to 60-minute webinar about the project approach and outcomes developed and delivered to CCAC partners and project stakeholders</v>
      </c>
      <c r="N84" s="174" t="str">
        <f>IF('INT-Pivots'!AU78="","",IF('INT-Pivots'!AU78="0","",'INT-Pivots'!AU78))</f>
        <v>Staff and Other Personnel Costs</v>
      </c>
      <c r="O84" s="277">
        <f>IF('INT-Pivots'!BA78="","",IF('INT-Pivots'!BA78="0","",'INT-Pivots'!BA78))</f>
        <v>3000</v>
      </c>
      <c r="P84" s="321">
        <f t="shared" si="12"/>
        <v>6581</v>
      </c>
      <c r="Q84" s="322">
        <f>IF(ISBLANK('3. Expenditures'!L78),0,'3. Expenditures'!L78)</f>
        <v>0</v>
      </c>
      <c r="R84" s="323">
        <f>IF(ISBLANK('3. Expenditures'!N78),0,'3. Expenditures'!N78)</f>
        <v>6581</v>
      </c>
      <c r="S84" s="323">
        <f>IF(ISBLANK('3. Expenditures'!P78),0,'3. Expenditures'!P78)</f>
        <v>0</v>
      </c>
      <c r="T84" s="323">
        <f>IF(ISBLANK('3. Expenditures'!R78),0,'3. Expenditures'!R78)</f>
        <v>0</v>
      </c>
      <c r="U84" s="323">
        <f>IF(ISBLANK('3. Expenditures'!T78),0,'3. Expenditures'!T78)</f>
        <v>0</v>
      </c>
      <c r="V84" s="285"/>
      <c r="W84" s="285"/>
      <c r="X84" s="285"/>
      <c r="Y84" s="285"/>
      <c r="Z84" s="285"/>
    </row>
    <row r="85" spans="2:26" s="70" customFormat="1" ht="36" x14ac:dyDescent="0.3">
      <c r="B85" s="196" t="str">
        <f>IF('INT-Pivots'!G80="","",'INT-Pivots'!G80)</f>
        <v/>
      </c>
      <c r="C85" s="196" t="str">
        <f>IF('INT-Pivots'!H80="","",'INT-Pivots'!H80)</f>
        <v/>
      </c>
      <c r="D85" s="196" t="str">
        <f>IF('INT-Pivots'!I80="","",'INT-Pivots'!I80)</f>
        <v/>
      </c>
      <c r="E85" s="196" t="str">
        <f>IF('INT-Pivots'!J80="","",'INT-Pivots'!J80)</f>
        <v/>
      </c>
      <c r="F85" s="196" t="str">
        <f>IF('INT-Pivots'!K80="","",'INT-Pivots'!K80)</f>
        <v/>
      </c>
      <c r="G85" s="196" t="str">
        <f>IF('INT-Pivots'!L80="","",'INT-Pivots'!L80)</f>
        <v/>
      </c>
      <c r="H85" s="196" t="str">
        <f>IF('INT-Pivots'!M80="","",'INT-Pivots'!M80)</f>
        <v/>
      </c>
      <c r="I85" s="199" t="str">
        <f t="shared" si="9"/>
        <v>no</v>
      </c>
      <c r="J85" s="199" t="str">
        <f t="shared" si="11"/>
        <v>no</v>
      </c>
      <c r="K85" s="199" t="str">
        <f t="shared" si="10"/>
        <v>no</v>
      </c>
      <c r="M85" s="174" t="str">
        <f>IF('INT-Pivots'!AT79="","",IF('INT-Pivots'!AT79="0","",'INT-Pivots'!AT79))</f>
        <v>Activity 5.2.1 A 5- to 10-page case study to facilitate scale up of project's activities</v>
      </c>
      <c r="N85" s="174" t="str">
        <f>IF('INT-Pivots'!AU79="","",IF('INT-Pivots'!AU79="0","",'INT-Pivots'!AU79))</f>
        <v>Staff and Other Personnel Costs</v>
      </c>
      <c r="O85" s="277">
        <f>IF('INT-Pivots'!BA79="","",IF('INT-Pivots'!BA79="0","",'INT-Pivots'!BA79))</f>
        <v>3000</v>
      </c>
      <c r="P85" s="321">
        <f t="shared" si="12"/>
        <v>0</v>
      </c>
      <c r="Q85" s="322">
        <f>IF(ISBLANK('3. Expenditures'!L79),0,'3. Expenditures'!L79)</f>
        <v>0</v>
      </c>
      <c r="R85" s="323">
        <f>IF(ISBLANK('3. Expenditures'!N79),0,'3. Expenditures'!N79)</f>
        <v>0</v>
      </c>
      <c r="S85" s="323">
        <f>IF(ISBLANK('3. Expenditures'!P79),0,'3. Expenditures'!P79)</f>
        <v>0</v>
      </c>
      <c r="T85" s="323">
        <f>IF(ISBLANK('3. Expenditures'!R79),0,'3. Expenditures'!R79)</f>
        <v>0</v>
      </c>
      <c r="U85" s="323">
        <f>IF(ISBLANK('3. Expenditures'!T79),0,'3. Expenditures'!T79)</f>
        <v>0</v>
      </c>
      <c r="V85" s="285"/>
      <c r="W85" s="285"/>
      <c r="X85" s="285"/>
      <c r="Y85" s="285"/>
      <c r="Z85" s="285"/>
    </row>
    <row r="86" spans="2:26" s="70" customFormat="1" ht="48" x14ac:dyDescent="0.3">
      <c r="B86" s="196" t="str">
        <f>IF('INT-Pivots'!G81="","",'INT-Pivots'!G81)</f>
        <v/>
      </c>
      <c r="C86" s="196" t="str">
        <f>IF('INT-Pivots'!H81="","",'INT-Pivots'!H81)</f>
        <v/>
      </c>
      <c r="D86" s="196" t="str">
        <f>IF('INT-Pivots'!I81="","",'INT-Pivots'!I81)</f>
        <v/>
      </c>
      <c r="E86" s="196" t="str">
        <f>IF('INT-Pivots'!J81="","",'INT-Pivots'!J81)</f>
        <v/>
      </c>
      <c r="F86" s="196" t="str">
        <f>IF('INT-Pivots'!K81="","",'INT-Pivots'!K81)</f>
        <v/>
      </c>
      <c r="G86" s="196" t="str">
        <f>IF('INT-Pivots'!L81="","",'INT-Pivots'!L81)</f>
        <v/>
      </c>
      <c r="H86" s="196" t="str">
        <f>IF('INT-Pivots'!M81="","",'INT-Pivots'!M81)</f>
        <v/>
      </c>
      <c r="I86" s="199" t="str">
        <f t="shared" si="9"/>
        <v>no</v>
      </c>
      <c r="J86" s="199" t="str">
        <f t="shared" si="11"/>
        <v>no</v>
      </c>
      <c r="K86" s="199" t="str">
        <f t="shared" si="10"/>
        <v>no</v>
      </c>
      <c r="M86" s="174" t="str">
        <f>IF('INT-Pivots'!AT80="","",IF('INT-Pivots'!AT80="0","",'INT-Pivots'!AT80))</f>
        <v>Activity 5.3.1 A report/system tracking actual emission reduction from deployment of 5 e-buses against mitigation potential</v>
      </c>
      <c r="N86" s="174" t="str">
        <f>IF('INT-Pivots'!AU80="","",IF('INT-Pivots'!AU80="0","",'INT-Pivots'!AU80))</f>
        <v>Staff and Other Personnel Costs</v>
      </c>
      <c r="O86" s="277">
        <f>IF('INT-Pivots'!BA80="","",IF('INT-Pivots'!BA80="0","",'INT-Pivots'!BA80))</f>
        <v>6000</v>
      </c>
      <c r="P86" s="321">
        <f t="shared" si="12"/>
        <v>0</v>
      </c>
      <c r="Q86" s="322">
        <f>IF(ISBLANK('3. Expenditures'!L80),0,'3. Expenditures'!L80)</f>
        <v>0</v>
      </c>
      <c r="R86" s="323">
        <f>IF(ISBLANK('3. Expenditures'!N80),0,'3. Expenditures'!N80)</f>
        <v>0</v>
      </c>
      <c r="S86" s="323">
        <f>IF(ISBLANK('3. Expenditures'!P80),0,'3. Expenditures'!P80)</f>
        <v>0</v>
      </c>
      <c r="T86" s="323">
        <f>IF(ISBLANK('3. Expenditures'!R80),0,'3. Expenditures'!R80)</f>
        <v>0</v>
      </c>
      <c r="U86" s="323">
        <f>IF(ISBLANK('3. Expenditures'!T80),0,'3. Expenditures'!T80)</f>
        <v>0</v>
      </c>
      <c r="V86" s="285"/>
      <c r="W86" s="285"/>
      <c r="X86" s="285"/>
      <c r="Y86" s="285"/>
      <c r="Z86" s="285"/>
    </row>
    <row r="87" spans="2:26" s="70" customFormat="1" ht="48" x14ac:dyDescent="0.3">
      <c r="B87" s="196" t="str">
        <f>IF('INT-Pivots'!G82="","",'INT-Pivots'!G82)</f>
        <v/>
      </c>
      <c r="C87" s="196" t="str">
        <f>IF('INT-Pivots'!H82="","",'INT-Pivots'!H82)</f>
        <v/>
      </c>
      <c r="D87" s="196" t="str">
        <f>IF('INT-Pivots'!I82="","",'INT-Pivots'!I82)</f>
        <v/>
      </c>
      <c r="E87" s="196" t="str">
        <f>IF('INT-Pivots'!J82="","",'INT-Pivots'!J82)</f>
        <v/>
      </c>
      <c r="F87" s="196" t="str">
        <f>IF('INT-Pivots'!K82="","",'INT-Pivots'!K82)</f>
        <v/>
      </c>
      <c r="G87" s="196" t="str">
        <f>IF('INT-Pivots'!L82="","",'INT-Pivots'!L82)</f>
        <v/>
      </c>
      <c r="H87" s="196" t="str">
        <f>IF('INT-Pivots'!M82="","",'INT-Pivots'!M82)</f>
        <v/>
      </c>
      <c r="I87" s="199" t="str">
        <f t="shared" si="9"/>
        <v>no</v>
      </c>
      <c r="J87" s="199" t="str">
        <f t="shared" si="11"/>
        <v>no</v>
      </c>
      <c r="K87" s="199" t="str">
        <f t="shared" si="10"/>
        <v>no</v>
      </c>
      <c r="M87" s="174" t="str">
        <f>IF('INT-Pivots'!AT81="","",IF('INT-Pivots'!AT81="0","",'INT-Pivots'!AT81))</f>
        <v>Activity 5.4.1 An MRV system setup and managed by PMU to track project progress and report to the Project Board and CCAC</v>
      </c>
      <c r="N87" s="174" t="str">
        <f>IF('INT-Pivots'!AU81="","",IF('INT-Pivots'!AU81="0","",'INT-Pivots'!AU81))</f>
        <v>Staff and Other Personnel Costs</v>
      </c>
      <c r="O87" s="277">
        <f>IF('INT-Pivots'!BA81="","",IF('INT-Pivots'!BA81="0","",'INT-Pivots'!BA81))</f>
        <v>6000</v>
      </c>
      <c r="P87" s="321">
        <f t="shared" si="12"/>
        <v>0</v>
      </c>
      <c r="Q87" s="322">
        <f>IF(ISBLANK('3. Expenditures'!L81),0,'3. Expenditures'!L81)</f>
        <v>0</v>
      </c>
      <c r="R87" s="323">
        <f>IF(ISBLANK('3. Expenditures'!N81),0,'3. Expenditures'!N81)</f>
        <v>0</v>
      </c>
      <c r="S87" s="323">
        <f>IF(ISBLANK('3. Expenditures'!P81),0,'3. Expenditures'!P81)</f>
        <v>0</v>
      </c>
      <c r="T87" s="323">
        <f>IF(ISBLANK('3. Expenditures'!R81),0,'3. Expenditures'!R81)</f>
        <v>0</v>
      </c>
      <c r="U87" s="323">
        <f>IF(ISBLANK('3. Expenditures'!T81),0,'3. Expenditures'!T81)</f>
        <v>0</v>
      </c>
      <c r="V87" s="285"/>
      <c r="W87" s="285"/>
      <c r="X87" s="285"/>
      <c r="Y87" s="285"/>
      <c r="Z87" s="285"/>
    </row>
    <row r="88" spans="2:26" s="70" customFormat="1" ht="12" x14ac:dyDescent="0.3">
      <c r="B88" s="196" t="str">
        <f>IF('INT-Pivots'!G83="","",'INT-Pivots'!G83)</f>
        <v/>
      </c>
      <c r="C88" s="196" t="str">
        <f>IF('INT-Pivots'!H83="","",'INT-Pivots'!H83)</f>
        <v/>
      </c>
      <c r="D88" s="196" t="str">
        <f>IF('INT-Pivots'!I83="","",'INT-Pivots'!I83)</f>
        <v/>
      </c>
      <c r="E88" s="196" t="str">
        <f>IF('INT-Pivots'!J83="","",'INT-Pivots'!J83)</f>
        <v/>
      </c>
      <c r="F88" s="196" t="str">
        <f>IF('INT-Pivots'!K83="","",'INT-Pivots'!K83)</f>
        <v/>
      </c>
      <c r="G88" s="196" t="str">
        <f>IF('INT-Pivots'!L83="","",'INT-Pivots'!L83)</f>
        <v/>
      </c>
      <c r="H88" s="196" t="str">
        <f>IF('INT-Pivots'!M83="","",'INT-Pivots'!M83)</f>
        <v/>
      </c>
      <c r="I88" s="199" t="str">
        <f t="shared" si="9"/>
        <v>no</v>
      </c>
      <c r="J88" s="199" t="str">
        <f t="shared" si="11"/>
        <v>no</v>
      </c>
      <c r="K88" s="199" t="str">
        <f t="shared" si="10"/>
        <v>no</v>
      </c>
      <c r="M88" s="174" t="str">
        <f>IF('INT-Pivots'!AT82="","",IF('INT-Pivots'!AT82="0","",'INT-Pivots'!AT82))</f>
        <v/>
      </c>
      <c r="N88" s="174" t="str">
        <f>IF('INT-Pivots'!AU82="","",IF('INT-Pivots'!AU82="0","",'INT-Pivots'!AU82))</f>
        <v/>
      </c>
      <c r="O88" s="277" t="str">
        <f>IF('INT-Pivots'!BA82="","",IF('INT-Pivots'!BA82="0","",'INT-Pivots'!BA82))</f>
        <v/>
      </c>
      <c r="P88" s="321">
        <f t="shared" si="12"/>
        <v>0</v>
      </c>
      <c r="Q88" s="322">
        <f>IF(ISBLANK('3. Expenditures'!L82),0,'3. Expenditures'!L82)</f>
        <v>0</v>
      </c>
      <c r="R88" s="323">
        <f>IF(ISBLANK('3. Expenditures'!N82),0,'3. Expenditures'!N82)</f>
        <v>0</v>
      </c>
      <c r="S88" s="323">
        <f>IF(ISBLANK('3. Expenditures'!P82),0,'3. Expenditures'!P82)</f>
        <v>0</v>
      </c>
      <c r="T88" s="323">
        <f>IF(ISBLANK('3. Expenditures'!R82),0,'3. Expenditures'!R82)</f>
        <v>0</v>
      </c>
      <c r="U88" s="323">
        <f>IF(ISBLANK('3. Expenditures'!T82),0,'3. Expenditures'!T82)</f>
        <v>0</v>
      </c>
      <c r="V88" s="285"/>
      <c r="W88" s="285"/>
      <c r="X88" s="285"/>
      <c r="Y88" s="285"/>
      <c r="Z88" s="285"/>
    </row>
    <row r="89" spans="2:26" s="70" customFormat="1" ht="12" x14ac:dyDescent="0.3">
      <c r="B89" s="196" t="str">
        <f>IF('INT-Pivots'!G84="","",'INT-Pivots'!G84)</f>
        <v/>
      </c>
      <c r="C89" s="196" t="str">
        <f>IF('INT-Pivots'!H84="","",'INT-Pivots'!H84)</f>
        <v/>
      </c>
      <c r="D89" s="196" t="str">
        <f>IF('INT-Pivots'!I84="","",'INT-Pivots'!I84)</f>
        <v/>
      </c>
      <c r="E89" s="196" t="str">
        <f>IF('INT-Pivots'!J84="","",'INT-Pivots'!J84)</f>
        <v/>
      </c>
      <c r="F89" s="196" t="str">
        <f>IF('INT-Pivots'!K84="","",'INT-Pivots'!K84)</f>
        <v/>
      </c>
      <c r="G89" s="196" t="str">
        <f>IF('INT-Pivots'!L84="","",'INT-Pivots'!L84)</f>
        <v/>
      </c>
      <c r="H89" s="196" t="str">
        <f>IF('INT-Pivots'!M84="","",'INT-Pivots'!M84)</f>
        <v/>
      </c>
      <c r="I89" s="199" t="str">
        <f t="shared" si="9"/>
        <v>no</v>
      </c>
      <c r="J89" s="199" t="str">
        <f t="shared" si="11"/>
        <v>no</v>
      </c>
      <c r="K89" s="199" t="str">
        <f t="shared" si="10"/>
        <v>no</v>
      </c>
      <c r="M89" s="174" t="str">
        <f>IF('INT-Pivots'!AT83="","",IF('INT-Pivots'!AT83="0","",'INT-Pivots'!AT83))</f>
        <v/>
      </c>
      <c r="N89" s="174" t="str">
        <f>IF('INT-Pivots'!AU83="","",IF('INT-Pivots'!AU83="0","",'INT-Pivots'!AU83))</f>
        <v/>
      </c>
      <c r="O89" s="277" t="str">
        <f>IF('INT-Pivots'!BA83="","",IF('INT-Pivots'!BA83="0","",'INT-Pivots'!BA83))</f>
        <v/>
      </c>
      <c r="P89" s="321">
        <f t="shared" si="12"/>
        <v>0</v>
      </c>
      <c r="Q89" s="322">
        <f>IF(ISBLANK('3. Expenditures'!L83),0,'3. Expenditures'!L83)</f>
        <v>0</v>
      </c>
      <c r="R89" s="323">
        <f>IF(ISBLANK('3. Expenditures'!N83),0,'3. Expenditures'!N83)</f>
        <v>0</v>
      </c>
      <c r="S89" s="323">
        <f>IF(ISBLANK('3. Expenditures'!P83),0,'3. Expenditures'!P83)</f>
        <v>0</v>
      </c>
      <c r="T89" s="323">
        <f>IF(ISBLANK('3. Expenditures'!R83),0,'3. Expenditures'!R83)</f>
        <v>0</v>
      </c>
      <c r="U89" s="323">
        <f>IF(ISBLANK('3. Expenditures'!T83),0,'3. Expenditures'!T83)</f>
        <v>0</v>
      </c>
      <c r="V89" s="285"/>
      <c r="W89" s="285"/>
      <c r="X89" s="285"/>
      <c r="Y89" s="285"/>
      <c r="Z89" s="285"/>
    </row>
    <row r="90" spans="2:26" s="70" customFormat="1" ht="12" x14ac:dyDescent="0.3">
      <c r="B90" s="196" t="str">
        <f>IF('INT-Pivots'!G85="","",'INT-Pivots'!G85)</f>
        <v/>
      </c>
      <c r="C90" s="197" t="str">
        <f>IF('INT-Pivots'!K85="","",IF('INT-Pivots'!K85="(blank)","Project end",VALUE('INT-Pivots'!K85)))</f>
        <v/>
      </c>
      <c r="D90" s="198" t="str">
        <f>IF(ISBLANK('2. Narrative'!R58),"",'2. Narrative'!R58)</f>
        <v/>
      </c>
      <c r="E90" s="198" t="str">
        <f>IF(ISBLANK('2. Narrative'!X58),"",'2. Narrative'!X58)</f>
        <v/>
      </c>
      <c r="F90" s="198" t="str">
        <f>IF(ISBLANK('2. Narrative'!AD58),"",'2. Narrative'!AD58)</f>
        <v/>
      </c>
      <c r="G90" s="198" t="str">
        <f>IF(ISBLANK('2. Narrative'!AJ58),"",'2. Narrative'!AJ58)</f>
        <v/>
      </c>
      <c r="H90" s="198" t="str">
        <f>IF(ISBLANK('2. Narrative'!AP58),"",'2. Narrative'!AP58)</f>
        <v/>
      </c>
      <c r="I90" s="199" t="str">
        <f t="shared" si="9"/>
        <v>no</v>
      </c>
      <c r="J90" s="199" t="str">
        <f t="shared" si="11"/>
        <v>no</v>
      </c>
      <c r="K90" s="199" t="str">
        <f t="shared" si="10"/>
        <v>no</v>
      </c>
      <c r="M90" s="174" t="str">
        <f>IF('INT-Pivots'!AT84="","",IF('INT-Pivots'!AT84="0","",'INT-Pivots'!AT84))</f>
        <v/>
      </c>
      <c r="N90" s="174" t="str">
        <f>IF('INT-Pivots'!AU84="","",IF('INT-Pivots'!AU84="0","",'INT-Pivots'!AU84))</f>
        <v/>
      </c>
      <c r="O90" s="277" t="str">
        <f>IF('INT-Pivots'!BA84="","",IF('INT-Pivots'!BA84="0","",'INT-Pivots'!BA84))</f>
        <v/>
      </c>
      <c r="P90" s="321">
        <f t="shared" si="12"/>
        <v>0</v>
      </c>
      <c r="Q90" s="322">
        <f>IF(ISBLANK('3. Expenditures'!L84),0,'3. Expenditures'!L84)</f>
        <v>0</v>
      </c>
      <c r="R90" s="323">
        <f>IF(ISBLANK('3. Expenditures'!N84),0,'3. Expenditures'!N84)</f>
        <v>0</v>
      </c>
      <c r="S90" s="323">
        <f>IF(ISBLANK('3. Expenditures'!P84),0,'3. Expenditures'!P84)</f>
        <v>0</v>
      </c>
      <c r="T90" s="323">
        <f>IF(ISBLANK('3. Expenditures'!R84),0,'3. Expenditures'!R84)</f>
        <v>0</v>
      </c>
      <c r="U90" s="323">
        <f>IF(ISBLANK('3. Expenditures'!T84),0,'3. Expenditures'!T84)</f>
        <v>0</v>
      </c>
      <c r="V90" s="285"/>
      <c r="W90" s="285"/>
      <c r="X90" s="285"/>
      <c r="Y90" s="285"/>
      <c r="Z90" s="285"/>
    </row>
    <row r="91" spans="2:26" s="70" customFormat="1" ht="12" x14ac:dyDescent="0.3">
      <c r="B91" s="196" t="str">
        <f>IF('INT-Pivots'!G86="","",'INT-Pivots'!G86)</f>
        <v/>
      </c>
      <c r="C91" s="197" t="str">
        <f>IF('INT-Pivots'!K86="","",IF('INT-Pivots'!K86="(blank)","Project end",VALUE('INT-Pivots'!K86)))</f>
        <v/>
      </c>
      <c r="D91" s="198" t="str">
        <f>IF(ISBLANK('2. Narrative'!R59),"",'2. Narrative'!R59)</f>
        <v/>
      </c>
      <c r="E91" s="198" t="str">
        <f>IF(ISBLANK('2. Narrative'!X59),"",'2. Narrative'!X59)</f>
        <v/>
      </c>
      <c r="F91" s="198" t="str">
        <f>IF(ISBLANK('2. Narrative'!AD59),"",'2. Narrative'!AD59)</f>
        <v/>
      </c>
      <c r="G91" s="198" t="str">
        <f>IF(ISBLANK('2. Narrative'!AJ59),"",'2. Narrative'!AJ59)</f>
        <v/>
      </c>
      <c r="H91" s="198" t="str">
        <f>IF(ISBLANK('2. Narrative'!AP59),"",'2. Narrative'!AP59)</f>
        <v/>
      </c>
      <c r="I91" s="199" t="str">
        <f t="shared" si="9"/>
        <v>no</v>
      </c>
      <c r="J91" s="199" t="str">
        <f t="shared" si="11"/>
        <v>no</v>
      </c>
      <c r="K91" s="199" t="str">
        <f t="shared" si="10"/>
        <v>no</v>
      </c>
      <c r="M91" s="174" t="str">
        <f>IF('INT-Pivots'!AT85="","",IF('INT-Pivots'!AT85="0","",'INT-Pivots'!AT85))</f>
        <v/>
      </c>
      <c r="N91" s="174" t="str">
        <f>IF('INT-Pivots'!AU85="","",IF('INT-Pivots'!AU85="0","",'INT-Pivots'!AU85))</f>
        <v/>
      </c>
      <c r="O91" s="277" t="str">
        <f>IF('INT-Pivots'!BA85="","",IF('INT-Pivots'!BA85="0","",'INT-Pivots'!BA85))</f>
        <v/>
      </c>
      <c r="P91" s="321">
        <f t="shared" si="12"/>
        <v>0</v>
      </c>
      <c r="Q91" s="322">
        <f>IF(ISBLANK('3. Expenditures'!L85),0,'3. Expenditures'!L85)</f>
        <v>0</v>
      </c>
      <c r="R91" s="323">
        <f>IF(ISBLANK('3. Expenditures'!N85),0,'3. Expenditures'!N85)</f>
        <v>0</v>
      </c>
      <c r="S91" s="323">
        <f>IF(ISBLANK('3. Expenditures'!P85),0,'3. Expenditures'!P85)</f>
        <v>0</v>
      </c>
      <c r="T91" s="323">
        <f>IF(ISBLANK('3. Expenditures'!R85),0,'3. Expenditures'!R85)</f>
        <v>0</v>
      </c>
      <c r="U91" s="323">
        <f>IF(ISBLANK('3. Expenditures'!T85),0,'3. Expenditures'!T85)</f>
        <v>0</v>
      </c>
      <c r="V91" s="285"/>
      <c r="W91" s="285"/>
      <c r="X91" s="285"/>
      <c r="Y91" s="285"/>
      <c r="Z91" s="285"/>
    </row>
    <row r="92" spans="2:26" s="70" customFormat="1" ht="12" x14ac:dyDescent="0.3">
      <c r="B92" s="196" t="str">
        <f>IF('INT-Pivots'!G87="","",'INT-Pivots'!G87)</f>
        <v/>
      </c>
      <c r="C92" s="197" t="str">
        <f>IF('INT-Pivots'!K87="","",IF('INT-Pivots'!K87="(blank)","Project end",VALUE('INT-Pivots'!K87)))</f>
        <v/>
      </c>
      <c r="D92" s="198" t="str">
        <f>IF(ISBLANK('2. Narrative'!R60),"",'2. Narrative'!R60)</f>
        <v/>
      </c>
      <c r="E92" s="198" t="str">
        <f>IF(ISBLANK('2. Narrative'!X60),"",'2. Narrative'!X60)</f>
        <v/>
      </c>
      <c r="F92" s="198" t="str">
        <f>IF(ISBLANK('2. Narrative'!AD60),"",'2. Narrative'!AD60)</f>
        <v/>
      </c>
      <c r="G92" s="198" t="str">
        <f>IF(ISBLANK('2. Narrative'!AJ60),"",'2. Narrative'!AJ60)</f>
        <v/>
      </c>
      <c r="H92" s="198" t="str">
        <f>IF(ISBLANK('2. Narrative'!AP60),"",'2. Narrative'!AP60)</f>
        <v/>
      </c>
      <c r="I92" s="199" t="str">
        <f t="shared" si="9"/>
        <v>no</v>
      </c>
      <c r="J92" s="199" t="str">
        <f t="shared" si="11"/>
        <v>no</v>
      </c>
      <c r="K92" s="199" t="str">
        <f t="shared" si="10"/>
        <v>no</v>
      </c>
      <c r="M92" s="174" t="str">
        <f>IF('INT-Pivots'!AT86="","",IF('INT-Pivots'!AT86="0","",'INT-Pivots'!AT86))</f>
        <v/>
      </c>
      <c r="N92" s="174" t="str">
        <f>IF('INT-Pivots'!AU86="","",IF('INT-Pivots'!AU86="0","",'INT-Pivots'!AU86))</f>
        <v/>
      </c>
      <c r="O92" s="277" t="str">
        <f>IF('INT-Pivots'!BA86="","",IF('INT-Pivots'!BA86="0","",'INT-Pivots'!BA86))</f>
        <v/>
      </c>
      <c r="P92" s="321">
        <f t="shared" si="12"/>
        <v>0</v>
      </c>
      <c r="Q92" s="322">
        <f>IF(ISBLANK('3. Expenditures'!L86),0,'3. Expenditures'!L86)</f>
        <v>0</v>
      </c>
      <c r="R92" s="323">
        <f>IF(ISBLANK('3. Expenditures'!N86),0,'3. Expenditures'!N86)</f>
        <v>0</v>
      </c>
      <c r="S92" s="323">
        <f>IF(ISBLANK('3. Expenditures'!P86),0,'3. Expenditures'!P86)</f>
        <v>0</v>
      </c>
      <c r="T92" s="323">
        <f>IF(ISBLANK('3. Expenditures'!R86),0,'3. Expenditures'!R86)</f>
        <v>0</v>
      </c>
      <c r="U92" s="323">
        <f>IF(ISBLANK('3. Expenditures'!T86),0,'3. Expenditures'!T86)</f>
        <v>0</v>
      </c>
      <c r="V92" s="285"/>
      <c r="W92" s="285"/>
      <c r="X92" s="285"/>
      <c r="Y92" s="285"/>
      <c r="Z92" s="285"/>
    </row>
    <row r="93" spans="2:26" s="70" customFormat="1" ht="12" x14ac:dyDescent="0.3">
      <c r="B93" s="196" t="str">
        <f>IF('INT-Pivots'!G88="","",'INT-Pivots'!G88)</f>
        <v/>
      </c>
      <c r="C93" s="197" t="str">
        <f>IF('INT-Pivots'!K88="","",IF('INT-Pivots'!K88="(blank)","Project end",VALUE('INT-Pivots'!K88)))</f>
        <v/>
      </c>
      <c r="D93" s="198" t="str">
        <f>IF(ISBLANK('2. Narrative'!R61),"",'2. Narrative'!R61)</f>
        <v/>
      </c>
      <c r="E93" s="198" t="str">
        <f>IF(ISBLANK('2. Narrative'!X61),"",'2. Narrative'!X61)</f>
        <v/>
      </c>
      <c r="F93" s="198" t="str">
        <f>IF(ISBLANK('2. Narrative'!AD61),"",'2. Narrative'!AD61)</f>
        <v/>
      </c>
      <c r="G93" s="198" t="str">
        <f>IF(ISBLANK('2. Narrative'!AJ61),"",'2. Narrative'!AJ61)</f>
        <v/>
      </c>
      <c r="H93" s="198" t="str">
        <f>IF(ISBLANK('2. Narrative'!AP61),"",'2. Narrative'!AP61)</f>
        <v/>
      </c>
      <c r="I93" s="199" t="str">
        <f t="shared" si="9"/>
        <v>no</v>
      </c>
      <c r="J93" s="199" t="str">
        <f t="shared" si="11"/>
        <v>no</v>
      </c>
      <c r="K93" s="199" t="str">
        <f t="shared" si="10"/>
        <v>no</v>
      </c>
      <c r="M93" s="174" t="str">
        <f>IF('INT-Pivots'!AT87="","",IF('INT-Pivots'!AT87="0","",'INT-Pivots'!AT87))</f>
        <v/>
      </c>
      <c r="N93" s="174" t="str">
        <f>IF('INT-Pivots'!AU87="","",IF('INT-Pivots'!AU87="0","",'INT-Pivots'!AU87))</f>
        <v/>
      </c>
      <c r="O93" s="277" t="str">
        <f>IF('INT-Pivots'!BA87="","",IF('INT-Pivots'!BA87="0","",'INT-Pivots'!BA87))</f>
        <v/>
      </c>
      <c r="P93" s="321">
        <f t="shared" si="12"/>
        <v>0</v>
      </c>
      <c r="Q93" s="322">
        <f>IF(ISBLANK('3. Expenditures'!L87),0,'3. Expenditures'!L87)</f>
        <v>0</v>
      </c>
      <c r="R93" s="323">
        <f>IF(ISBLANK('3. Expenditures'!N87),0,'3. Expenditures'!N87)</f>
        <v>0</v>
      </c>
      <c r="S93" s="323">
        <f>IF(ISBLANK('3. Expenditures'!P87),0,'3. Expenditures'!P87)</f>
        <v>0</v>
      </c>
      <c r="T93" s="323">
        <f>IF(ISBLANK('3. Expenditures'!R87),0,'3. Expenditures'!R87)</f>
        <v>0</v>
      </c>
      <c r="U93" s="323">
        <f>IF(ISBLANK('3. Expenditures'!T87),0,'3. Expenditures'!T87)</f>
        <v>0</v>
      </c>
      <c r="V93" s="285"/>
      <c r="W93" s="285"/>
      <c r="X93" s="285"/>
      <c r="Y93" s="285"/>
      <c r="Z93" s="285"/>
    </row>
    <row r="94" spans="2:26" s="70" customFormat="1" ht="12" x14ac:dyDescent="0.3">
      <c r="B94" s="196" t="str">
        <f>IF('INT-Pivots'!G89="","",'INT-Pivots'!G89)</f>
        <v/>
      </c>
      <c r="C94" s="197" t="str">
        <f>IF('INT-Pivots'!K89="","",IF('INT-Pivots'!K89="(blank)","Project end",VALUE('INT-Pivots'!K89)))</f>
        <v/>
      </c>
      <c r="D94" s="198" t="str">
        <f>IF(ISBLANK('2. Narrative'!R62),"",'2. Narrative'!R62)</f>
        <v/>
      </c>
      <c r="E94" s="198" t="str">
        <f>IF(ISBLANK('2. Narrative'!X62),"",'2. Narrative'!X62)</f>
        <v/>
      </c>
      <c r="F94" s="198" t="str">
        <f>IF(ISBLANK('2. Narrative'!AD62),"",'2. Narrative'!AD62)</f>
        <v/>
      </c>
      <c r="G94" s="198" t="str">
        <f>IF(ISBLANK('2. Narrative'!AJ62),"",'2. Narrative'!AJ62)</f>
        <v/>
      </c>
      <c r="H94" s="198" t="str">
        <f>IF(ISBLANK('2. Narrative'!AP62),"",'2. Narrative'!AP62)</f>
        <v/>
      </c>
      <c r="I94" s="199" t="str">
        <f t="shared" si="9"/>
        <v>no</v>
      </c>
      <c r="J94" s="199" t="str">
        <f t="shared" si="11"/>
        <v>no</v>
      </c>
      <c r="K94" s="199" t="str">
        <f t="shared" si="10"/>
        <v>no</v>
      </c>
      <c r="M94" s="174" t="str">
        <f>IF('INT-Pivots'!AT88="","",IF('INT-Pivots'!AT88="0","",'INT-Pivots'!AT88))</f>
        <v/>
      </c>
      <c r="N94" s="174" t="str">
        <f>IF('INT-Pivots'!AU88="","",IF('INT-Pivots'!AU88="0","",'INT-Pivots'!AU88))</f>
        <v/>
      </c>
      <c r="O94" s="277" t="str">
        <f>IF('INT-Pivots'!BA88="","",IF('INT-Pivots'!BA88="0","",'INT-Pivots'!BA88))</f>
        <v/>
      </c>
      <c r="P94" s="321">
        <f t="shared" si="12"/>
        <v>0</v>
      </c>
      <c r="Q94" s="322">
        <f>IF(ISBLANK('3. Expenditures'!L88),0,'3. Expenditures'!L88)</f>
        <v>0</v>
      </c>
      <c r="R94" s="323">
        <f>IF(ISBLANK('3. Expenditures'!N88),0,'3. Expenditures'!N88)</f>
        <v>0</v>
      </c>
      <c r="S94" s="323">
        <f>IF(ISBLANK('3. Expenditures'!P88),0,'3. Expenditures'!P88)</f>
        <v>0</v>
      </c>
      <c r="T94" s="323">
        <f>IF(ISBLANK('3. Expenditures'!R88),0,'3. Expenditures'!R88)</f>
        <v>0</v>
      </c>
      <c r="U94" s="323">
        <f>IF(ISBLANK('3. Expenditures'!T88),0,'3. Expenditures'!T88)</f>
        <v>0</v>
      </c>
      <c r="V94" s="285"/>
      <c r="W94" s="285"/>
      <c r="X94" s="285"/>
      <c r="Y94" s="285"/>
      <c r="Z94" s="285"/>
    </row>
    <row r="95" spans="2:26" s="70" customFormat="1" ht="12" x14ac:dyDescent="0.3">
      <c r="B95" s="196" t="str">
        <f>IF('INT-Pivots'!G90="","",'INT-Pivots'!G90)</f>
        <v/>
      </c>
      <c r="C95" s="197" t="str">
        <f>IF('INT-Pivots'!K90="","",IF('INT-Pivots'!K90="(blank)","Project end",VALUE('INT-Pivots'!K90)))</f>
        <v/>
      </c>
      <c r="D95" s="198" t="str">
        <f>IF(ISBLANK('2. Narrative'!R63),"",'2. Narrative'!R63)</f>
        <v/>
      </c>
      <c r="E95" s="198" t="str">
        <f>IF(ISBLANK('2. Narrative'!X63),"",'2. Narrative'!X63)</f>
        <v/>
      </c>
      <c r="F95" s="198" t="str">
        <f>IF(ISBLANK('2. Narrative'!AD63),"",'2. Narrative'!AD63)</f>
        <v/>
      </c>
      <c r="G95" s="198" t="str">
        <f>IF(ISBLANK('2. Narrative'!AJ63),"",'2. Narrative'!AJ63)</f>
        <v/>
      </c>
      <c r="H95" s="198" t="str">
        <f>IF(ISBLANK('2. Narrative'!AP63),"",'2. Narrative'!AP63)</f>
        <v/>
      </c>
      <c r="I95" s="199" t="str">
        <f t="shared" si="9"/>
        <v>no</v>
      </c>
      <c r="J95" s="199" t="str">
        <f t="shared" si="11"/>
        <v>no</v>
      </c>
      <c r="K95" s="199" t="str">
        <f t="shared" si="10"/>
        <v>no</v>
      </c>
      <c r="M95" s="174" t="str">
        <f>IF('INT-Pivots'!AT89="","",IF('INT-Pivots'!AT89="0","",'INT-Pivots'!AT89))</f>
        <v/>
      </c>
      <c r="N95" s="174" t="str">
        <f>IF('INT-Pivots'!AU89="","",IF('INT-Pivots'!AU89="0","",'INT-Pivots'!AU89))</f>
        <v/>
      </c>
      <c r="O95" s="277" t="str">
        <f>IF('INT-Pivots'!BA89="","",IF('INT-Pivots'!BA89="0","",'INT-Pivots'!BA89))</f>
        <v/>
      </c>
      <c r="P95" s="321">
        <f t="shared" si="12"/>
        <v>0</v>
      </c>
      <c r="Q95" s="322">
        <f>IF(ISBLANK('3. Expenditures'!L89),0,'3. Expenditures'!L89)</f>
        <v>0</v>
      </c>
      <c r="R95" s="323">
        <f>IF(ISBLANK('3. Expenditures'!N89),0,'3. Expenditures'!N89)</f>
        <v>0</v>
      </c>
      <c r="S95" s="323">
        <f>IF(ISBLANK('3. Expenditures'!P89),0,'3. Expenditures'!P89)</f>
        <v>0</v>
      </c>
      <c r="T95" s="323">
        <f>IF(ISBLANK('3. Expenditures'!R89),0,'3. Expenditures'!R89)</f>
        <v>0</v>
      </c>
      <c r="U95" s="323">
        <f>IF(ISBLANK('3. Expenditures'!T89),0,'3. Expenditures'!T89)</f>
        <v>0</v>
      </c>
      <c r="V95" s="285"/>
      <c r="W95" s="285"/>
      <c r="X95" s="285"/>
      <c r="Y95" s="285"/>
      <c r="Z95" s="285"/>
    </row>
    <row r="96" spans="2:26" s="70" customFormat="1" ht="12" x14ac:dyDescent="0.3">
      <c r="B96" s="196" t="str">
        <f>IF('INT-Pivots'!G91="","",'INT-Pivots'!G91)</f>
        <v/>
      </c>
      <c r="C96" s="197" t="str">
        <f>IF('INT-Pivots'!K91="","",IF('INT-Pivots'!K91="(blank)","Project end",VALUE('INT-Pivots'!K91)))</f>
        <v/>
      </c>
      <c r="D96" s="198" t="str">
        <f>IF(ISBLANK('2. Narrative'!R64),"",'2. Narrative'!R64)</f>
        <v/>
      </c>
      <c r="E96" s="198" t="str">
        <f>IF(ISBLANK('2. Narrative'!X64),"",'2. Narrative'!X64)</f>
        <v/>
      </c>
      <c r="F96" s="198" t="str">
        <f>IF(ISBLANK('2. Narrative'!AD64),"",'2. Narrative'!AD64)</f>
        <v/>
      </c>
      <c r="G96" s="198" t="str">
        <f>IF(ISBLANK('2. Narrative'!AJ64),"",'2. Narrative'!AJ64)</f>
        <v/>
      </c>
      <c r="H96" s="198" t="str">
        <f>IF(ISBLANK('2. Narrative'!AP64),"",'2. Narrative'!AP64)</f>
        <v/>
      </c>
      <c r="I96" s="199" t="str">
        <f t="shared" si="9"/>
        <v>no</v>
      </c>
      <c r="J96" s="199" t="str">
        <f t="shared" si="11"/>
        <v>no</v>
      </c>
      <c r="K96" s="199" t="str">
        <f t="shared" si="10"/>
        <v>no</v>
      </c>
      <c r="M96" s="174" t="str">
        <f>IF('INT-Pivots'!AT90="","",IF('INT-Pivots'!AT90="0","",'INT-Pivots'!AT90))</f>
        <v/>
      </c>
      <c r="N96" s="174" t="str">
        <f>IF('INT-Pivots'!AU90="","",IF('INT-Pivots'!AU90="0","",'INT-Pivots'!AU90))</f>
        <v/>
      </c>
      <c r="O96" s="277" t="str">
        <f>IF('INT-Pivots'!BA90="","",IF('INT-Pivots'!BA90="0","",'INT-Pivots'!BA90))</f>
        <v/>
      </c>
      <c r="P96" s="321">
        <f t="shared" si="12"/>
        <v>0</v>
      </c>
      <c r="Q96" s="322">
        <f>IF(ISBLANK('3. Expenditures'!L90),0,'3. Expenditures'!L90)</f>
        <v>0</v>
      </c>
      <c r="R96" s="323">
        <f>IF(ISBLANK('3. Expenditures'!N90),0,'3. Expenditures'!N90)</f>
        <v>0</v>
      </c>
      <c r="S96" s="323">
        <f>IF(ISBLANK('3. Expenditures'!P90),0,'3. Expenditures'!P90)</f>
        <v>0</v>
      </c>
      <c r="T96" s="323">
        <f>IF(ISBLANK('3. Expenditures'!R90),0,'3. Expenditures'!R90)</f>
        <v>0</v>
      </c>
      <c r="U96" s="323">
        <f>IF(ISBLANK('3. Expenditures'!T90),0,'3. Expenditures'!T90)</f>
        <v>0</v>
      </c>
      <c r="V96" s="285"/>
      <c r="W96" s="285"/>
      <c r="X96" s="285"/>
      <c r="Y96" s="285"/>
      <c r="Z96" s="285"/>
    </row>
    <row r="97" spans="2:26" s="70" customFormat="1" ht="12" x14ac:dyDescent="0.3">
      <c r="B97" s="196" t="str">
        <f>IF('INT-Pivots'!G92="","",'INT-Pivots'!G92)</f>
        <v/>
      </c>
      <c r="C97" s="197" t="str">
        <f>IF('INT-Pivots'!K92="","",IF('INT-Pivots'!K92="(blank)","Project end",VALUE('INT-Pivots'!K92)))</f>
        <v/>
      </c>
      <c r="D97" s="198" t="str">
        <f>IF(ISBLANK('2. Narrative'!R65),"",'2. Narrative'!R65)</f>
        <v/>
      </c>
      <c r="E97" s="198" t="str">
        <f>IF(ISBLANK('2. Narrative'!X65),"",'2. Narrative'!X65)</f>
        <v/>
      </c>
      <c r="F97" s="198" t="str">
        <f>IF(ISBLANK('2. Narrative'!AD65),"",'2. Narrative'!AD65)</f>
        <v/>
      </c>
      <c r="G97" s="198" t="str">
        <f>IF(ISBLANK('2. Narrative'!AJ65),"",'2. Narrative'!AJ65)</f>
        <v/>
      </c>
      <c r="H97" s="198" t="str">
        <f>IF(ISBLANK('2. Narrative'!AP65),"",'2. Narrative'!AP65)</f>
        <v/>
      </c>
      <c r="I97" s="199" t="str">
        <f t="shared" si="9"/>
        <v>no</v>
      </c>
      <c r="J97" s="199" t="str">
        <f t="shared" si="11"/>
        <v>no</v>
      </c>
      <c r="K97" s="199" t="str">
        <f t="shared" si="10"/>
        <v>no</v>
      </c>
      <c r="M97" s="174" t="str">
        <f>IF('INT-Pivots'!AT91="","",IF('INT-Pivots'!AT91="0","",'INT-Pivots'!AT91))</f>
        <v/>
      </c>
      <c r="N97" s="174" t="str">
        <f>IF('INT-Pivots'!AU91="","",IF('INT-Pivots'!AU91="0","",'INT-Pivots'!AU91))</f>
        <v/>
      </c>
      <c r="O97" s="277" t="str">
        <f>IF('INT-Pivots'!BA91="","",IF('INT-Pivots'!BA91="0","",'INT-Pivots'!BA91))</f>
        <v/>
      </c>
      <c r="P97" s="321">
        <f t="shared" si="12"/>
        <v>0</v>
      </c>
      <c r="Q97" s="322">
        <f>IF(ISBLANK('3. Expenditures'!L91),0,'3. Expenditures'!L91)</f>
        <v>0</v>
      </c>
      <c r="R97" s="323">
        <f>IF(ISBLANK('3. Expenditures'!N91),0,'3. Expenditures'!N91)</f>
        <v>0</v>
      </c>
      <c r="S97" s="323">
        <f>IF(ISBLANK('3. Expenditures'!P91),0,'3. Expenditures'!P91)</f>
        <v>0</v>
      </c>
      <c r="T97" s="323">
        <f>IF(ISBLANK('3. Expenditures'!R91),0,'3. Expenditures'!R91)</f>
        <v>0</v>
      </c>
      <c r="U97" s="323">
        <f>IF(ISBLANK('3. Expenditures'!T91),0,'3. Expenditures'!T91)</f>
        <v>0</v>
      </c>
      <c r="V97" s="285"/>
      <c r="W97" s="285"/>
      <c r="X97" s="285"/>
      <c r="Y97" s="285"/>
      <c r="Z97" s="285"/>
    </row>
    <row r="98" spans="2:26" s="70" customFormat="1" ht="12" x14ac:dyDescent="0.3">
      <c r="B98" s="196" t="str">
        <f>IF('INT-Pivots'!G93="","",'INT-Pivots'!G93)</f>
        <v/>
      </c>
      <c r="C98" s="197" t="str">
        <f>IF('INT-Pivots'!K93="","",IF('INT-Pivots'!K93="(blank)","Project end",VALUE('INT-Pivots'!K93)))</f>
        <v/>
      </c>
      <c r="D98" s="198" t="str">
        <f>IF(ISBLANK('2. Narrative'!R66),"",'2. Narrative'!R66)</f>
        <v/>
      </c>
      <c r="E98" s="198" t="str">
        <f>IF(ISBLANK('2. Narrative'!X66),"",'2. Narrative'!X66)</f>
        <v/>
      </c>
      <c r="F98" s="198" t="str">
        <f>IF(ISBLANK('2. Narrative'!AD66),"",'2. Narrative'!AD66)</f>
        <v/>
      </c>
      <c r="G98" s="198" t="str">
        <f>IF(ISBLANK('2. Narrative'!AJ66),"",'2. Narrative'!AJ66)</f>
        <v/>
      </c>
      <c r="H98" s="198" t="str">
        <f>IF(ISBLANK('2. Narrative'!AP66),"",'2. Narrative'!AP66)</f>
        <v/>
      </c>
      <c r="I98" s="199" t="str">
        <f t="shared" si="9"/>
        <v>no</v>
      </c>
      <c r="J98" s="199" t="str">
        <f t="shared" si="11"/>
        <v>no</v>
      </c>
      <c r="K98" s="199" t="str">
        <f t="shared" si="10"/>
        <v>no</v>
      </c>
      <c r="M98" s="174" t="str">
        <f>IF('INT-Pivots'!AT92="","",IF('INT-Pivots'!AT92="0","",'INT-Pivots'!AT92))</f>
        <v/>
      </c>
      <c r="N98" s="174" t="str">
        <f>IF('INT-Pivots'!AU92="","",IF('INT-Pivots'!AU92="0","",'INT-Pivots'!AU92))</f>
        <v/>
      </c>
      <c r="O98" s="277" t="str">
        <f>IF('INT-Pivots'!BA92="","",IF('INT-Pivots'!BA92="0","",'INT-Pivots'!BA92))</f>
        <v/>
      </c>
      <c r="P98" s="321">
        <f t="shared" si="12"/>
        <v>0</v>
      </c>
      <c r="Q98" s="322">
        <f>IF(ISBLANK('3. Expenditures'!L92),0,'3. Expenditures'!L92)</f>
        <v>0</v>
      </c>
      <c r="R98" s="323">
        <f>IF(ISBLANK('3. Expenditures'!N92),0,'3. Expenditures'!N92)</f>
        <v>0</v>
      </c>
      <c r="S98" s="323">
        <f>IF(ISBLANK('3. Expenditures'!P92),0,'3. Expenditures'!P92)</f>
        <v>0</v>
      </c>
      <c r="T98" s="323">
        <f>IF(ISBLANK('3. Expenditures'!R92),0,'3. Expenditures'!R92)</f>
        <v>0</v>
      </c>
      <c r="U98" s="323">
        <f>IF(ISBLANK('3. Expenditures'!T92),0,'3. Expenditures'!T92)</f>
        <v>0</v>
      </c>
      <c r="V98" s="285"/>
      <c r="W98" s="285"/>
      <c r="X98" s="285"/>
      <c r="Y98" s="285"/>
      <c r="Z98" s="285"/>
    </row>
    <row r="99" spans="2:26" s="70" customFormat="1" ht="12" x14ac:dyDescent="0.3">
      <c r="B99" s="196" t="str">
        <f>IF('INT-Pivots'!G94="","",'INT-Pivots'!G94)</f>
        <v/>
      </c>
      <c r="C99" s="197" t="str">
        <f>IF('INT-Pivots'!K94="","",IF('INT-Pivots'!K94="(blank)","Project end",VALUE('INT-Pivots'!K94)))</f>
        <v/>
      </c>
      <c r="D99" s="198" t="str">
        <f>IF(ISBLANK('2. Narrative'!R67),"",'2. Narrative'!R67)</f>
        <v/>
      </c>
      <c r="E99" s="198" t="str">
        <f>IF(ISBLANK('2. Narrative'!X67),"",'2. Narrative'!X67)</f>
        <v/>
      </c>
      <c r="F99" s="198" t="str">
        <f>IF(ISBLANK('2. Narrative'!AD67),"",'2. Narrative'!AD67)</f>
        <v/>
      </c>
      <c r="G99" s="198" t="str">
        <f>IF(ISBLANK('2. Narrative'!AJ67),"",'2. Narrative'!AJ67)</f>
        <v/>
      </c>
      <c r="H99" s="198" t="str">
        <f>IF(ISBLANK('2. Narrative'!AP67),"",'2. Narrative'!AP67)</f>
        <v/>
      </c>
      <c r="I99" s="199" t="str">
        <f t="shared" si="9"/>
        <v>no</v>
      </c>
      <c r="J99" s="199" t="str">
        <f t="shared" si="11"/>
        <v>no</v>
      </c>
      <c r="K99" s="199" t="str">
        <f t="shared" si="10"/>
        <v>no</v>
      </c>
      <c r="M99" s="174" t="str">
        <f>IF('INT-Pivots'!AT93="","",IF('INT-Pivots'!AT93="0","",'INT-Pivots'!AT93))</f>
        <v/>
      </c>
      <c r="N99" s="174" t="str">
        <f>IF('INT-Pivots'!AU93="","",IF('INT-Pivots'!AU93="0","",'INT-Pivots'!AU93))</f>
        <v/>
      </c>
      <c r="O99" s="277" t="str">
        <f>IF('INT-Pivots'!BA93="","",IF('INT-Pivots'!BA93="0","",'INT-Pivots'!BA93))</f>
        <v/>
      </c>
      <c r="P99" s="321">
        <f t="shared" si="12"/>
        <v>0</v>
      </c>
      <c r="Q99" s="322">
        <f>IF(ISBLANK('3. Expenditures'!L93),0,'3. Expenditures'!L93)</f>
        <v>0</v>
      </c>
      <c r="R99" s="323">
        <f>IF(ISBLANK('3. Expenditures'!N93),0,'3. Expenditures'!N93)</f>
        <v>0</v>
      </c>
      <c r="S99" s="323">
        <f>IF(ISBLANK('3. Expenditures'!P93),0,'3. Expenditures'!P93)</f>
        <v>0</v>
      </c>
      <c r="T99" s="323">
        <f>IF(ISBLANK('3. Expenditures'!R93),0,'3. Expenditures'!R93)</f>
        <v>0</v>
      </c>
      <c r="U99" s="323">
        <f>IF(ISBLANK('3. Expenditures'!T93),0,'3. Expenditures'!T93)</f>
        <v>0</v>
      </c>
      <c r="V99" s="285"/>
      <c r="W99" s="285"/>
      <c r="X99" s="285"/>
      <c r="Y99" s="285"/>
      <c r="Z99" s="285"/>
    </row>
    <row r="100" spans="2:26" s="70" customFormat="1" ht="12" x14ac:dyDescent="0.3">
      <c r="B100" s="196" t="str">
        <f>IF('INT-Pivots'!G95="","",'INT-Pivots'!G95)</f>
        <v/>
      </c>
      <c r="C100" s="197" t="str">
        <f>IF('INT-Pivots'!K95="","",IF('INT-Pivots'!K95="(blank)","Project end",VALUE('INT-Pivots'!K95)))</f>
        <v/>
      </c>
      <c r="D100" s="198" t="str">
        <f>IF(ISBLANK('2. Narrative'!R68),"",'2. Narrative'!R68)</f>
        <v/>
      </c>
      <c r="E100" s="198" t="str">
        <f>IF(ISBLANK('2. Narrative'!X68),"",'2. Narrative'!X68)</f>
        <v/>
      </c>
      <c r="F100" s="198" t="str">
        <f>IF(ISBLANK('2. Narrative'!AD68),"",'2. Narrative'!AD68)</f>
        <v/>
      </c>
      <c r="G100" s="198" t="str">
        <f>IF(ISBLANK('2. Narrative'!AJ68),"",'2. Narrative'!AJ68)</f>
        <v/>
      </c>
      <c r="H100" s="198" t="str">
        <f>IF(ISBLANK('2. Narrative'!AP68),"",'2. Narrative'!AP68)</f>
        <v/>
      </c>
      <c r="I100" s="199" t="str">
        <f t="shared" si="9"/>
        <v>no</v>
      </c>
      <c r="J100" s="199" t="str">
        <f t="shared" si="11"/>
        <v>no</v>
      </c>
      <c r="K100" s="199" t="str">
        <f t="shared" si="10"/>
        <v>no</v>
      </c>
      <c r="M100" s="174" t="str">
        <f>IF('INT-Pivots'!AT94="","",IF('INT-Pivots'!AT94="0","",'INT-Pivots'!AT94))</f>
        <v/>
      </c>
      <c r="N100" s="174" t="str">
        <f>IF('INT-Pivots'!AU94="","",IF('INT-Pivots'!AU94="0","",'INT-Pivots'!AU94))</f>
        <v/>
      </c>
      <c r="O100" s="277" t="str">
        <f>IF('INT-Pivots'!BA94="","",IF('INT-Pivots'!BA94="0","",'INT-Pivots'!BA94))</f>
        <v/>
      </c>
      <c r="P100" s="321">
        <f t="shared" si="12"/>
        <v>0</v>
      </c>
      <c r="Q100" s="322">
        <f>IF(ISBLANK('3. Expenditures'!L94),0,'3. Expenditures'!L94)</f>
        <v>0</v>
      </c>
      <c r="R100" s="323">
        <f>IF(ISBLANK('3. Expenditures'!N94),0,'3. Expenditures'!N94)</f>
        <v>0</v>
      </c>
      <c r="S100" s="323">
        <f>IF(ISBLANK('3. Expenditures'!P94),0,'3. Expenditures'!P94)</f>
        <v>0</v>
      </c>
      <c r="T100" s="323">
        <f>IF(ISBLANK('3. Expenditures'!R94),0,'3. Expenditures'!R94)</f>
        <v>0</v>
      </c>
      <c r="U100" s="323">
        <f>IF(ISBLANK('3. Expenditures'!T94),0,'3. Expenditures'!T94)</f>
        <v>0</v>
      </c>
      <c r="V100" s="285"/>
      <c r="W100" s="285"/>
      <c r="X100" s="285"/>
      <c r="Y100" s="285"/>
      <c r="Z100" s="285"/>
    </row>
    <row r="101" spans="2:26" s="70" customFormat="1" ht="12" x14ac:dyDescent="0.3">
      <c r="B101" s="196" t="str">
        <f>IF('INT-Pivots'!G96="","",'INT-Pivots'!G96)</f>
        <v/>
      </c>
      <c r="C101" s="197" t="str">
        <f>IF('INT-Pivots'!K96="","",IF('INT-Pivots'!K96="(blank)","Project end",VALUE('INT-Pivots'!K96)))</f>
        <v/>
      </c>
      <c r="D101" s="198" t="str">
        <f>IF(ISBLANK('2. Narrative'!R69),"",'2. Narrative'!R69)</f>
        <v/>
      </c>
      <c r="E101" s="198" t="str">
        <f>IF(ISBLANK('2. Narrative'!X69),"",'2. Narrative'!X69)</f>
        <v/>
      </c>
      <c r="F101" s="198" t="str">
        <f>IF(ISBLANK('2. Narrative'!AD69),"",'2. Narrative'!AD69)</f>
        <v/>
      </c>
      <c r="G101" s="198" t="str">
        <f>IF(ISBLANK('2. Narrative'!AJ69),"",'2. Narrative'!AJ69)</f>
        <v/>
      </c>
      <c r="H101" s="198" t="str">
        <f>IF(ISBLANK('2. Narrative'!AP69),"",'2. Narrative'!AP69)</f>
        <v/>
      </c>
      <c r="I101" s="199" t="str">
        <f t="shared" si="9"/>
        <v>no</v>
      </c>
      <c r="J101" s="199" t="str">
        <f t="shared" si="11"/>
        <v>no</v>
      </c>
      <c r="K101" s="199" t="str">
        <f t="shared" si="10"/>
        <v>no</v>
      </c>
      <c r="M101" s="174" t="str">
        <f>IF('INT-Pivots'!AT95="","",IF('INT-Pivots'!AT95="0","",'INT-Pivots'!AT95))</f>
        <v/>
      </c>
      <c r="N101" s="174" t="str">
        <f>IF('INT-Pivots'!AU95="","",IF('INT-Pivots'!AU95="0","",'INT-Pivots'!AU95))</f>
        <v/>
      </c>
      <c r="O101" s="277" t="str">
        <f>IF('INT-Pivots'!BA95="","",IF('INT-Pivots'!BA95="0","",'INT-Pivots'!BA95))</f>
        <v/>
      </c>
      <c r="P101" s="321">
        <f t="shared" si="12"/>
        <v>0</v>
      </c>
      <c r="Q101" s="322">
        <f>IF(ISBLANK('3. Expenditures'!L95),0,'3. Expenditures'!L95)</f>
        <v>0</v>
      </c>
      <c r="R101" s="323">
        <f>IF(ISBLANK('3. Expenditures'!N95),0,'3. Expenditures'!N95)</f>
        <v>0</v>
      </c>
      <c r="S101" s="323">
        <f>IF(ISBLANK('3. Expenditures'!P95),0,'3. Expenditures'!P95)</f>
        <v>0</v>
      </c>
      <c r="T101" s="323">
        <f>IF(ISBLANK('3. Expenditures'!R95),0,'3. Expenditures'!R95)</f>
        <v>0</v>
      </c>
      <c r="U101" s="323">
        <f>IF(ISBLANK('3. Expenditures'!T95),0,'3. Expenditures'!T95)</f>
        <v>0</v>
      </c>
      <c r="V101" s="285"/>
      <c r="W101" s="285"/>
      <c r="X101" s="285"/>
      <c r="Y101" s="285"/>
      <c r="Z101" s="285"/>
    </row>
    <row r="102" spans="2:26" s="70" customFormat="1" ht="12" x14ac:dyDescent="0.3">
      <c r="B102" s="196" t="str">
        <f>IF('INT-Pivots'!G97="","",'INT-Pivots'!G97)</f>
        <v/>
      </c>
      <c r="C102" s="197" t="str">
        <f>IF('INT-Pivots'!K97="","",IF('INT-Pivots'!K97="(blank)","Project end",VALUE('INT-Pivots'!K97)))</f>
        <v/>
      </c>
      <c r="D102" s="198" t="str">
        <f>IF(ISBLANK('2. Narrative'!R70),"",'2. Narrative'!R70)</f>
        <v/>
      </c>
      <c r="E102" s="198" t="str">
        <f>IF(ISBLANK('2. Narrative'!X70),"",'2. Narrative'!X70)</f>
        <v/>
      </c>
      <c r="F102" s="198" t="str">
        <f>IF(ISBLANK('2. Narrative'!AD70),"",'2. Narrative'!AD70)</f>
        <v/>
      </c>
      <c r="G102" s="198" t="str">
        <f>IF(ISBLANK('2. Narrative'!AJ70),"",'2. Narrative'!AJ70)</f>
        <v/>
      </c>
      <c r="H102" s="198" t="str">
        <f>IF(ISBLANK('2. Narrative'!AP70),"",'2. Narrative'!AP70)</f>
        <v/>
      </c>
      <c r="I102" s="199" t="str">
        <f t="shared" si="9"/>
        <v>no</v>
      </c>
      <c r="J102" s="199" t="str">
        <f t="shared" si="11"/>
        <v>no</v>
      </c>
      <c r="K102" s="199" t="str">
        <f t="shared" si="10"/>
        <v>no</v>
      </c>
      <c r="M102" s="174" t="str">
        <f>IF('INT-Pivots'!AT96="","",IF('INT-Pivots'!AT96="0","",'INT-Pivots'!AT96))</f>
        <v/>
      </c>
      <c r="N102" s="174" t="str">
        <f>IF('INT-Pivots'!AU96="","",IF('INT-Pivots'!AU96="0","",'INT-Pivots'!AU96))</f>
        <v/>
      </c>
      <c r="O102" s="277" t="str">
        <f>IF('INT-Pivots'!BA96="","",IF('INT-Pivots'!BA96="0","",'INT-Pivots'!BA96))</f>
        <v/>
      </c>
      <c r="P102" s="321">
        <f t="shared" si="12"/>
        <v>0</v>
      </c>
      <c r="Q102" s="322">
        <f>IF(ISBLANK('3. Expenditures'!L96),0,'3. Expenditures'!L96)</f>
        <v>0</v>
      </c>
      <c r="R102" s="323">
        <f>IF(ISBLANK('3. Expenditures'!N96),0,'3. Expenditures'!N96)</f>
        <v>0</v>
      </c>
      <c r="S102" s="323">
        <f>IF(ISBLANK('3. Expenditures'!P96),0,'3. Expenditures'!P96)</f>
        <v>0</v>
      </c>
      <c r="T102" s="323">
        <f>IF(ISBLANK('3. Expenditures'!R96),0,'3. Expenditures'!R96)</f>
        <v>0</v>
      </c>
      <c r="U102" s="323">
        <f>IF(ISBLANK('3. Expenditures'!T96),0,'3. Expenditures'!T96)</f>
        <v>0</v>
      </c>
      <c r="V102" s="285"/>
      <c r="W102" s="285"/>
      <c r="X102" s="285"/>
      <c r="Y102" s="285"/>
      <c r="Z102" s="285"/>
    </row>
    <row r="103" spans="2:26" s="70" customFormat="1" ht="12" x14ac:dyDescent="0.3">
      <c r="B103" s="196" t="str">
        <f>IF('INT-Pivots'!G98="","",'INT-Pivots'!G98)</f>
        <v/>
      </c>
      <c r="C103" s="197" t="str">
        <f>IF('INT-Pivots'!K98="","",IF('INT-Pivots'!K98="(blank)","Project end",VALUE('INT-Pivots'!K98)))</f>
        <v/>
      </c>
      <c r="D103" s="198" t="str">
        <f>IF(ISBLANK('2. Narrative'!R71),"",'2. Narrative'!R71)</f>
        <v/>
      </c>
      <c r="E103" s="198" t="str">
        <f>IF(ISBLANK('2. Narrative'!X71),"",'2. Narrative'!X71)</f>
        <v/>
      </c>
      <c r="F103" s="198" t="str">
        <f>IF(ISBLANK('2. Narrative'!AD71),"",'2. Narrative'!AD71)</f>
        <v/>
      </c>
      <c r="G103" s="198" t="str">
        <f>IF(ISBLANK('2. Narrative'!AJ71),"",'2. Narrative'!AJ71)</f>
        <v/>
      </c>
      <c r="H103" s="198" t="str">
        <f>IF(ISBLANK('2. Narrative'!AP71),"",'2. Narrative'!AP71)</f>
        <v/>
      </c>
      <c r="I103" s="199" t="str">
        <f t="shared" si="9"/>
        <v>no</v>
      </c>
      <c r="J103" s="199" t="str">
        <f t="shared" si="11"/>
        <v>no</v>
      </c>
      <c r="K103" s="199" t="str">
        <f t="shared" si="10"/>
        <v>no</v>
      </c>
      <c r="M103" s="174" t="str">
        <f>IF('INT-Pivots'!AT97="","",IF('INT-Pivots'!AT97="0","",'INT-Pivots'!AT97))</f>
        <v/>
      </c>
      <c r="N103" s="174" t="str">
        <f>IF('INT-Pivots'!AU97="","",IF('INT-Pivots'!AU97="0","",'INT-Pivots'!AU97))</f>
        <v/>
      </c>
      <c r="O103" s="277" t="str">
        <f>IF('INT-Pivots'!BA97="","",IF('INT-Pivots'!BA97="0","",'INT-Pivots'!BA97))</f>
        <v/>
      </c>
      <c r="P103" s="321">
        <f t="shared" si="12"/>
        <v>0</v>
      </c>
      <c r="Q103" s="322">
        <f>IF(ISBLANK('3. Expenditures'!L97),0,'3. Expenditures'!L97)</f>
        <v>0</v>
      </c>
      <c r="R103" s="323">
        <f>IF(ISBLANK('3. Expenditures'!N97),0,'3. Expenditures'!N97)</f>
        <v>0</v>
      </c>
      <c r="S103" s="323">
        <f>IF(ISBLANK('3. Expenditures'!P97),0,'3. Expenditures'!P97)</f>
        <v>0</v>
      </c>
      <c r="T103" s="323">
        <f>IF(ISBLANK('3. Expenditures'!R97),0,'3. Expenditures'!R97)</f>
        <v>0</v>
      </c>
      <c r="U103" s="323">
        <f>IF(ISBLANK('3. Expenditures'!T97),0,'3. Expenditures'!T97)</f>
        <v>0</v>
      </c>
      <c r="V103" s="285"/>
      <c r="W103" s="285"/>
      <c r="X103" s="285"/>
      <c r="Y103" s="285"/>
      <c r="Z103" s="285"/>
    </row>
    <row r="104" spans="2:26" s="70" customFormat="1" ht="12" x14ac:dyDescent="0.3">
      <c r="B104" s="196" t="str">
        <f>IF('INT-Pivots'!G99="","",'INT-Pivots'!G99)</f>
        <v/>
      </c>
      <c r="C104" s="197" t="str">
        <f>IF('INT-Pivots'!K99="","",IF('INT-Pivots'!K99="(blank)","Project end",VALUE('INT-Pivots'!K99)))</f>
        <v/>
      </c>
      <c r="D104" s="198" t="str">
        <f>IF(ISBLANK('2. Narrative'!R72),"",'2. Narrative'!R72)</f>
        <v/>
      </c>
      <c r="E104" s="198" t="str">
        <f>IF(ISBLANK('2. Narrative'!X72),"",'2. Narrative'!X72)</f>
        <v/>
      </c>
      <c r="F104" s="198" t="str">
        <f>IF(ISBLANK('2. Narrative'!AD72),"",'2. Narrative'!AD72)</f>
        <v/>
      </c>
      <c r="G104" s="198" t="str">
        <f>IF(ISBLANK('2. Narrative'!AJ72),"",'2. Narrative'!AJ72)</f>
        <v/>
      </c>
      <c r="H104" s="198" t="str">
        <f>IF(ISBLANK('2. Narrative'!AP72),"",'2. Narrative'!AP72)</f>
        <v/>
      </c>
      <c r="I104" s="199" t="str">
        <f t="shared" si="9"/>
        <v>no</v>
      </c>
      <c r="J104" s="199" t="str">
        <f t="shared" si="11"/>
        <v>no</v>
      </c>
      <c r="K104" s="199" t="str">
        <f t="shared" si="10"/>
        <v>no</v>
      </c>
      <c r="M104" s="174" t="str">
        <f>IF('INT-Pivots'!AT98="","",IF('INT-Pivots'!AT98="0","",'INT-Pivots'!AT98))</f>
        <v/>
      </c>
      <c r="N104" s="174" t="str">
        <f>IF('INT-Pivots'!AU98="","",IF('INT-Pivots'!AU98="0","",'INT-Pivots'!AU98))</f>
        <v/>
      </c>
      <c r="O104" s="277" t="str">
        <f>IF('INT-Pivots'!BA98="","",IF('INT-Pivots'!BA98="0","",'INT-Pivots'!BA98))</f>
        <v/>
      </c>
      <c r="P104" s="321">
        <f t="shared" si="12"/>
        <v>0</v>
      </c>
      <c r="Q104" s="322">
        <f>IF(ISBLANK('3. Expenditures'!L98),0,'3. Expenditures'!L98)</f>
        <v>0</v>
      </c>
      <c r="R104" s="323">
        <f>IF(ISBLANK('3. Expenditures'!N98),0,'3. Expenditures'!N98)</f>
        <v>0</v>
      </c>
      <c r="S104" s="323">
        <f>IF(ISBLANK('3. Expenditures'!P98),0,'3. Expenditures'!P98)</f>
        <v>0</v>
      </c>
      <c r="T104" s="323">
        <f>IF(ISBLANK('3. Expenditures'!R98),0,'3. Expenditures'!R98)</f>
        <v>0</v>
      </c>
      <c r="U104" s="323">
        <f>IF(ISBLANK('3. Expenditures'!T98),0,'3. Expenditures'!T98)</f>
        <v>0</v>
      </c>
      <c r="V104" s="285"/>
      <c r="W104" s="285"/>
      <c r="X104" s="285"/>
      <c r="Y104" s="285"/>
      <c r="Z104" s="285"/>
    </row>
    <row r="105" spans="2:26" s="70" customFormat="1" ht="12" x14ac:dyDescent="0.3">
      <c r="B105" s="196" t="str">
        <f>IF('INT-Pivots'!G100="","",'INT-Pivots'!G100)</f>
        <v/>
      </c>
      <c r="C105" s="197" t="str">
        <f>IF('INT-Pivots'!K100="","",IF('INT-Pivots'!K100="(blank)","Project end",VALUE('INT-Pivots'!K100)))</f>
        <v/>
      </c>
      <c r="D105" s="198" t="str">
        <f>IF(ISBLANK('2. Narrative'!R73),"",'2. Narrative'!R73)</f>
        <v/>
      </c>
      <c r="E105" s="198" t="str">
        <f>IF(ISBLANK('2. Narrative'!X73),"",'2. Narrative'!X73)</f>
        <v/>
      </c>
      <c r="F105" s="198" t="str">
        <f>IF(ISBLANK('2. Narrative'!AD73),"",'2. Narrative'!AD73)</f>
        <v/>
      </c>
      <c r="G105" s="198" t="str">
        <f>IF(ISBLANK('2. Narrative'!AJ73),"",'2. Narrative'!AJ73)</f>
        <v/>
      </c>
      <c r="H105" s="198" t="str">
        <f>IF(ISBLANK('2. Narrative'!AP73),"",'2. Narrative'!AP73)</f>
        <v/>
      </c>
      <c r="I105" s="199" t="str">
        <f t="shared" si="9"/>
        <v>no</v>
      </c>
      <c r="J105" s="199" t="str">
        <f t="shared" si="11"/>
        <v>no</v>
      </c>
      <c r="K105" s="199" t="str">
        <f t="shared" si="10"/>
        <v>no</v>
      </c>
      <c r="M105" s="174" t="str">
        <f>IF('INT-Pivots'!AT99="","",IF('INT-Pivots'!AT99="0","",'INT-Pivots'!AT99))</f>
        <v/>
      </c>
      <c r="N105" s="174" t="str">
        <f>IF('INT-Pivots'!AU99="","",IF('INT-Pivots'!AU99="0","",'INT-Pivots'!AU99))</f>
        <v/>
      </c>
      <c r="O105" s="277" t="str">
        <f>IF('INT-Pivots'!BA99="","",IF('INT-Pivots'!BA99="0","",'INT-Pivots'!BA99))</f>
        <v/>
      </c>
      <c r="P105" s="321">
        <f t="shared" si="12"/>
        <v>0</v>
      </c>
      <c r="Q105" s="322">
        <f>IF(ISBLANK('3. Expenditures'!L99),0,'3. Expenditures'!L99)</f>
        <v>0</v>
      </c>
      <c r="R105" s="323">
        <f>IF(ISBLANK('3. Expenditures'!N99),0,'3. Expenditures'!N99)</f>
        <v>0</v>
      </c>
      <c r="S105" s="323">
        <f>IF(ISBLANK('3. Expenditures'!P99),0,'3. Expenditures'!P99)</f>
        <v>0</v>
      </c>
      <c r="T105" s="323">
        <f>IF(ISBLANK('3. Expenditures'!R99),0,'3. Expenditures'!R99)</f>
        <v>0</v>
      </c>
      <c r="U105" s="323">
        <f>IF(ISBLANK('3. Expenditures'!T99),0,'3. Expenditures'!T99)</f>
        <v>0</v>
      </c>
      <c r="V105" s="285"/>
      <c r="W105" s="285"/>
      <c r="X105" s="285"/>
      <c r="Y105" s="285"/>
      <c r="Z105" s="285"/>
    </row>
    <row r="106" spans="2:26" s="70" customFormat="1" ht="12" x14ac:dyDescent="0.3">
      <c r="B106" s="196" t="str">
        <f>IF('INT-Pivots'!G101="","",'INT-Pivots'!G101)</f>
        <v/>
      </c>
      <c r="C106" s="197" t="str">
        <f>IF('INT-Pivots'!K101="","",IF('INT-Pivots'!K101="(blank)","Project end",VALUE('INT-Pivots'!K101)))</f>
        <v/>
      </c>
      <c r="D106" s="198" t="str">
        <f>IF(ISBLANK('2. Narrative'!R74),"",'2. Narrative'!R74)</f>
        <v/>
      </c>
      <c r="E106" s="198" t="str">
        <f>IF(ISBLANK('2. Narrative'!X74),"",'2. Narrative'!X74)</f>
        <v/>
      </c>
      <c r="F106" s="198" t="str">
        <f>IF(ISBLANK('2. Narrative'!AD74),"",'2. Narrative'!AD74)</f>
        <v/>
      </c>
      <c r="G106" s="198" t="str">
        <f>IF(ISBLANK('2. Narrative'!AJ74),"",'2. Narrative'!AJ74)</f>
        <v/>
      </c>
      <c r="H106" s="198" t="str">
        <f>IF(ISBLANK('2. Narrative'!AP74),"",'2. Narrative'!AP74)</f>
        <v/>
      </c>
      <c r="I106" s="199" t="str">
        <f t="shared" si="9"/>
        <v>no</v>
      </c>
      <c r="J106" s="199" t="str">
        <f t="shared" si="11"/>
        <v>no</v>
      </c>
      <c r="K106" s="199" t="str">
        <f t="shared" si="10"/>
        <v>no</v>
      </c>
      <c r="M106" s="174" t="str">
        <f>IF('INT-Pivots'!AT100="","",IF('INT-Pivots'!AT100="0","",'INT-Pivots'!AT100))</f>
        <v/>
      </c>
      <c r="N106" s="174" t="str">
        <f>IF('INT-Pivots'!AU100="","",IF('INT-Pivots'!AU100="0","",'INT-Pivots'!AU100))</f>
        <v/>
      </c>
      <c r="O106" s="277" t="str">
        <f>IF('INT-Pivots'!BA100="","",IF('INT-Pivots'!BA100="0","",'INT-Pivots'!BA100))</f>
        <v/>
      </c>
      <c r="P106" s="321">
        <f t="shared" si="12"/>
        <v>0</v>
      </c>
      <c r="Q106" s="322">
        <f>IF(ISBLANK('3. Expenditures'!L100),0,'3. Expenditures'!L100)</f>
        <v>0</v>
      </c>
      <c r="R106" s="323">
        <f>IF(ISBLANK('3. Expenditures'!N100),0,'3. Expenditures'!N100)</f>
        <v>0</v>
      </c>
      <c r="S106" s="323">
        <f>IF(ISBLANK('3. Expenditures'!P100),0,'3. Expenditures'!P100)</f>
        <v>0</v>
      </c>
      <c r="T106" s="323">
        <f>IF(ISBLANK('3. Expenditures'!R100),0,'3. Expenditures'!R100)</f>
        <v>0</v>
      </c>
      <c r="U106" s="323">
        <f>IF(ISBLANK('3. Expenditures'!T100),0,'3. Expenditures'!T100)</f>
        <v>0</v>
      </c>
      <c r="V106" s="285"/>
      <c r="W106" s="285"/>
      <c r="X106" s="285"/>
      <c r="Y106" s="285"/>
      <c r="Z106" s="285"/>
    </row>
    <row r="107" spans="2:26" s="70" customFormat="1" ht="12" x14ac:dyDescent="0.3">
      <c r="B107" s="196" t="str">
        <f>IF('INT-Pivots'!G102="","",'INT-Pivots'!G102)</f>
        <v/>
      </c>
      <c r="C107" s="197" t="str">
        <f>IF('INT-Pivots'!K102="","",IF('INT-Pivots'!K102="(blank)","Project end",VALUE('INT-Pivots'!K102)))</f>
        <v/>
      </c>
      <c r="D107" s="198" t="str">
        <f>IF(ISBLANK('2. Narrative'!R75),"",'2. Narrative'!R75)</f>
        <v/>
      </c>
      <c r="E107" s="198" t="str">
        <f>IF(ISBLANK('2. Narrative'!X75),"",'2. Narrative'!X75)</f>
        <v/>
      </c>
      <c r="F107" s="198" t="str">
        <f>IF(ISBLANK('2. Narrative'!AD75),"",'2. Narrative'!AD75)</f>
        <v/>
      </c>
      <c r="G107" s="198" t="str">
        <f>IF(ISBLANK('2. Narrative'!AJ75),"",'2. Narrative'!AJ75)</f>
        <v/>
      </c>
      <c r="H107" s="198" t="str">
        <f>IF(ISBLANK('2. Narrative'!AP75),"",'2. Narrative'!AP75)</f>
        <v/>
      </c>
      <c r="I107" s="199" t="str">
        <f t="shared" si="9"/>
        <v>no</v>
      </c>
      <c r="J107" s="199" t="str">
        <f t="shared" si="11"/>
        <v>no</v>
      </c>
      <c r="K107" s="199" t="str">
        <f t="shared" si="10"/>
        <v>no</v>
      </c>
      <c r="M107" s="174" t="str">
        <f>IF('INT-Pivots'!AT101="","",IF('INT-Pivots'!AT101="0","",'INT-Pivots'!AT101))</f>
        <v/>
      </c>
      <c r="N107" s="174" t="str">
        <f>IF('INT-Pivots'!AU101="","",IF('INT-Pivots'!AU101="0","",'INT-Pivots'!AU101))</f>
        <v/>
      </c>
      <c r="O107" s="277" t="str">
        <f>IF('INT-Pivots'!BA101="","",IF('INT-Pivots'!BA101="0","",'INT-Pivots'!BA101))</f>
        <v/>
      </c>
      <c r="P107" s="321">
        <f t="shared" si="12"/>
        <v>0</v>
      </c>
      <c r="Q107" s="322">
        <f>IF(ISBLANK('3. Expenditures'!L101),0,'3. Expenditures'!L101)</f>
        <v>0</v>
      </c>
      <c r="R107" s="323">
        <f>IF(ISBLANK('3. Expenditures'!N101),0,'3. Expenditures'!N101)</f>
        <v>0</v>
      </c>
      <c r="S107" s="323">
        <f>IF(ISBLANK('3. Expenditures'!P101),0,'3. Expenditures'!P101)</f>
        <v>0</v>
      </c>
      <c r="T107" s="323">
        <f>IF(ISBLANK('3. Expenditures'!R101),0,'3. Expenditures'!R101)</f>
        <v>0</v>
      </c>
      <c r="U107" s="323">
        <f>IF(ISBLANK('3. Expenditures'!T101),0,'3. Expenditures'!T101)</f>
        <v>0</v>
      </c>
      <c r="V107" s="285"/>
      <c r="W107" s="285"/>
      <c r="X107" s="285"/>
      <c r="Y107" s="285"/>
      <c r="Z107" s="285"/>
    </row>
    <row r="108" spans="2:26" s="70" customFormat="1" ht="12" x14ac:dyDescent="0.3">
      <c r="B108" s="196" t="str">
        <f>IF('INT-Pivots'!G103="","",'INT-Pivots'!G103)</f>
        <v/>
      </c>
      <c r="C108" s="197" t="str">
        <f>IF('INT-Pivots'!K103="","",IF('INT-Pivots'!K103="(blank)","Project end",VALUE('INT-Pivots'!K103)))</f>
        <v/>
      </c>
      <c r="D108" s="198" t="str">
        <f>IF(ISBLANK('2. Narrative'!R76),"",'2. Narrative'!R76)</f>
        <v/>
      </c>
      <c r="E108" s="198" t="str">
        <f>IF(ISBLANK('2. Narrative'!X76),"",'2. Narrative'!X76)</f>
        <v/>
      </c>
      <c r="F108" s="198" t="str">
        <f>IF(ISBLANK('2. Narrative'!AD76),"",'2. Narrative'!AD76)</f>
        <v/>
      </c>
      <c r="G108" s="198" t="str">
        <f>IF(ISBLANK('2. Narrative'!AJ76),"",'2. Narrative'!AJ76)</f>
        <v/>
      </c>
      <c r="H108" s="198" t="str">
        <f>IF(ISBLANK('2. Narrative'!AP76),"",'2. Narrative'!AP76)</f>
        <v/>
      </c>
      <c r="I108" s="199" t="str">
        <f t="shared" si="9"/>
        <v>no</v>
      </c>
      <c r="J108" s="199" t="str">
        <f t="shared" si="11"/>
        <v>no</v>
      </c>
      <c r="K108" s="199" t="str">
        <f t="shared" si="10"/>
        <v>no</v>
      </c>
      <c r="M108" s="174" t="str">
        <f>IF('INT-Pivots'!AT102="","",IF('INT-Pivots'!AT102="0","",'INT-Pivots'!AT102))</f>
        <v/>
      </c>
      <c r="N108" s="174" t="str">
        <f>IF('INT-Pivots'!AU102="","",IF('INT-Pivots'!AU102="0","",'INT-Pivots'!AU102))</f>
        <v/>
      </c>
      <c r="O108" s="277" t="str">
        <f>IF('INT-Pivots'!BA102="","",IF('INT-Pivots'!BA102="0","",'INT-Pivots'!BA102))</f>
        <v/>
      </c>
      <c r="P108" s="321">
        <f t="shared" si="12"/>
        <v>0</v>
      </c>
      <c r="Q108" s="322">
        <f>IF(ISBLANK('3. Expenditures'!L102),0,'3. Expenditures'!L102)</f>
        <v>0</v>
      </c>
      <c r="R108" s="323">
        <f>IF(ISBLANK('3. Expenditures'!N102),0,'3. Expenditures'!N102)</f>
        <v>0</v>
      </c>
      <c r="S108" s="323">
        <f>IF(ISBLANK('3. Expenditures'!P102),0,'3. Expenditures'!P102)</f>
        <v>0</v>
      </c>
      <c r="T108" s="323">
        <f>IF(ISBLANK('3. Expenditures'!R102),0,'3. Expenditures'!R102)</f>
        <v>0</v>
      </c>
      <c r="U108" s="323">
        <f>IF(ISBLANK('3. Expenditures'!T102),0,'3. Expenditures'!T102)</f>
        <v>0</v>
      </c>
      <c r="V108" s="285"/>
      <c r="W108" s="285"/>
      <c r="X108" s="285"/>
      <c r="Y108" s="285"/>
      <c r="Z108" s="285"/>
    </row>
    <row r="109" spans="2:26" s="70" customFormat="1" ht="12" x14ac:dyDescent="0.3">
      <c r="B109" s="196" t="str">
        <f>IF('INT-Pivots'!G104="","",'INT-Pivots'!G104)</f>
        <v/>
      </c>
      <c r="C109" s="197" t="str">
        <f>IF('INT-Pivots'!K104="","",IF('INT-Pivots'!K104="(blank)","Project end",VALUE('INT-Pivots'!K104)))</f>
        <v/>
      </c>
      <c r="D109" s="198" t="str">
        <f>IF(ISBLANK('2. Narrative'!R77),"",'2. Narrative'!R77)</f>
        <v/>
      </c>
      <c r="E109" s="198" t="str">
        <f>IF(ISBLANK('2. Narrative'!X77),"",'2. Narrative'!X77)</f>
        <v/>
      </c>
      <c r="F109" s="198" t="str">
        <f>IF(ISBLANK('2. Narrative'!AD77),"",'2. Narrative'!AD77)</f>
        <v/>
      </c>
      <c r="G109" s="198" t="str">
        <f>IF(ISBLANK('2. Narrative'!AJ77),"",'2. Narrative'!AJ77)</f>
        <v/>
      </c>
      <c r="H109" s="198" t="str">
        <f>IF(ISBLANK('2. Narrative'!AP77),"",'2. Narrative'!AP77)</f>
        <v/>
      </c>
      <c r="I109" s="199" t="str">
        <f t="shared" si="9"/>
        <v>no</v>
      </c>
      <c r="J109" s="199" t="str">
        <f t="shared" si="11"/>
        <v>no</v>
      </c>
      <c r="K109" s="199" t="str">
        <f t="shared" si="10"/>
        <v>no</v>
      </c>
      <c r="M109" s="174" t="str">
        <f>IF('INT-Pivots'!AT103="","",IF('INT-Pivots'!AT103="0","",'INT-Pivots'!AT103))</f>
        <v/>
      </c>
      <c r="N109" s="174" t="str">
        <f>IF('INT-Pivots'!AU103="","",IF('INT-Pivots'!AU103="0","",'INT-Pivots'!AU103))</f>
        <v/>
      </c>
      <c r="O109" s="277" t="str">
        <f>IF('INT-Pivots'!BA103="","",IF('INT-Pivots'!BA103="0","",'INT-Pivots'!BA103))</f>
        <v/>
      </c>
      <c r="P109" s="321">
        <f t="shared" si="12"/>
        <v>0</v>
      </c>
      <c r="Q109" s="322">
        <f>IF(ISBLANK('3. Expenditures'!L103),0,'3. Expenditures'!L103)</f>
        <v>0</v>
      </c>
      <c r="R109" s="323">
        <f>IF(ISBLANK('3. Expenditures'!N103),0,'3. Expenditures'!N103)</f>
        <v>0</v>
      </c>
      <c r="S109" s="323">
        <f>IF(ISBLANK('3. Expenditures'!P103),0,'3. Expenditures'!P103)</f>
        <v>0</v>
      </c>
      <c r="T109" s="323">
        <f>IF(ISBLANK('3. Expenditures'!R103),0,'3. Expenditures'!R103)</f>
        <v>0</v>
      </c>
      <c r="U109" s="323">
        <f>IF(ISBLANK('3. Expenditures'!T103),0,'3. Expenditures'!T103)</f>
        <v>0</v>
      </c>
      <c r="V109" s="285"/>
      <c r="W109" s="285"/>
      <c r="X109" s="285"/>
      <c r="Y109" s="285"/>
      <c r="Z109" s="285"/>
    </row>
    <row r="110" spans="2:26" s="70" customFormat="1" ht="12" x14ac:dyDescent="0.3">
      <c r="B110" s="196" t="str">
        <f>IF('INT-Pivots'!G105="","",'INT-Pivots'!G105)</f>
        <v/>
      </c>
      <c r="C110" s="197" t="str">
        <f>IF('INT-Pivots'!K105="","",IF('INT-Pivots'!K105="(blank)","Project end",VALUE('INT-Pivots'!K105)))</f>
        <v/>
      </c>
      <c r="D110" s="198" t="str">
        <f>IF(ISBLANK('2. Narrative'!R78),"",'2. Narrative'!R78)</f>
        <v/>
      </c>
      <c r="E110" s="198" t="str">
        <f>IF(ISBLANK('2. Narrative'!X78),"",'2. Narrative'!X78)</f>
        <v/>
      </c>
      <c r="F110" s="198" t="str">
        <f>IF(ISBLANK('2. Narrative'!AD78),"",'2. Narrative'!AD78)</f>
        <v/>
      </c>
      <c r="G110" s="198" t="str">
        <f>IF(ISBLANK('2. Narrative'!AJ78),"",'2. Narrative'!AJ78)</f>
        <v/>
      </c>
      <c r="H110" s="198" t="str">
        <f>IF(ISBLANK('2. Narrative'!AP78),"",'2. Narrative'!AP78)</f>
        <v/>
      </c>
      <c r="I110" s="199" t="str">
        <f t="shared" si="9"/>
        <v>no</v>
      </c>
      <c r="J110" s="199" t="str">
        <f t="shared" si="11"/>
        <v>no</v>
      </c>
      <c r="K110" s="199" t="str">
        <f t="shared" si="10"/>
        <v>no</v>
      </c>
      <c r="M110" s="174" t="str">
        <f>IF('INT-Pivots'!AT104="","",IF('INT-Pivots'!AT104="0","",'INT-Pivots'!AT104))</f>
        <v/>
      </c>
      <c r="N110" s="174" t="str">
        <f>IF('INT-Pivots'!AU104="","",IF('INT-Pivots'!AU104="0","",'INT-Pivots'!AU104))</f>
        <v/>
      </c>
      <c r="O110" s="277" t="str">
        <f>IF('INT-Pivots'!BA104="","",IF('INT-Pivots'!BA104="0","",'INT-Pivots'!BA104))</f>
        <v/>
      </c>
      <c r="P110" s="321">
        <f t="shared" si="12"/>
        <v>0</v>
      </c>
      <c r="Q110" s="322">
        <f>IF(ISBLANK('3. Expenditures'!L104),0,'3. Expenditures'!L104)</f>
        <v>0</v>
      </c>
      <c r="R110" s="323">
        <f>IF(ISBLANK('3. Expenditures'!N104),0,'3. Expenditures'!N104)</f>
        <v>0</v>
      </c>
      <c r="S110" s="323">
        <f>IF(ISBLANK('3. Expenditures'!P104),0,'3. Expenditures'!P104)</f>
        <v>0</v>
      </c>
      <c r="T110" s="323">
        <f>IF(ISBLANK('3. Expenditures'!R104),0,'3. Expenditures'!R104)</f>
        <v>0</v>
      </c>
      <c r="U110" s="323">
        <f>IF(ISBLANK('3. Expenditures'!T104),0,'3. Expenditures'!T104)</f>
        <v>0</v>
      </c>
      <c r="V110" s="285"/>
      <c r="W110" s="285"/>
      <c r="X110" s="285"/>
      <c r="Y110" s="285"/>
      <c r="Z110" s="285"/>
    </row>
    <row r="111" spans="2:26" s="70" customFormat="1" ht="12" x14ac:dyDescent="0.3">
      <c r="B111" s="196" t="str">
        <f>IF('INT-Pivots'!G106="","",'INT-Pivots'!G106)</f>
        <v/>
      </c>
      <c r="C111" s="197" t="str">
        <f>IF('INT-Pivots'!K106="","",IF('INT-Pivots'!K106="(blank)","Project end",VALUE('INT-Pivots'!K106)))</f>
        <v/>
      </c>
      <c r="D111" s="198" t="str">
        <f>IF(ISBLANK('2. Narrative'!R79),"",'2. Narrative'!R79)</f>
        <v/>
      </c>
      <c r="E111" s="198" t="str">
        <f>IF(ISBLANK('2. Narrative'!X79),"",'2. Narrative'!X79)</f>
        <v/>
      </c>
      <c r="F111" s="198" t="str">
        <f>IF(ISBLANK('2. Narrative'!AD79),"",'2. Narrative'!AD79)</f>
        <v/>
      </c>
      <c r="G111" s="198" t="str">
        <f>IF(ISBLANK('2. Narrative'!AJ79),"",'2. Narrative'!AJ79)</f>
        <v/>
      </c>
      <c r="H111" s="198" t="str">
        <f>IF(ISBLANK('2. Narrative'!AP79),"",'2. Narrative'!AP79)</f>
        <v/>
      </c>
      <c r="I111" s="199" t="str">
        <f t="shared" si="9"/>
        <v>no</v>
      </c>
      <c r="J111" s="199" t="str">
        <f t="shared" si="11"/>
        <v>no</v>
      </c>
      <c r="K111" s="199" t="str">
        <f t="shared" si="10"/>
        <v>no</v>
      </c>
      <c r="M111" s="174" t="str">
        <f>IF('INT-Pivots'!AT105="","",IF('INT-Pivots'!AT105="0","",'INT-Pivots'!AT105))</f>
        <v/>
      </c>
      <c r="N111" s="174" t="str">
        <f>IF('INT-Pivots'!AU105="","",IF('INT-Pivots'!AU105="0","",'INT-Pivots'!AU105))</f>
        <v/>
      </c>
      <c r="O111" s="277" t="str">
        <f>IF('INT-Pivots'!BA105="","",IF('INT-Pivots'!BA105="0","",'INT-Pivots'!BA105))</f>
        <v/>
      </c>
      <c r="P111" s="321">
        <f t="shared" si="12"/>
        <v>0</v>
      </c>
      <c r="Q111" s="322">
        <f>IF(ISBLANK('3. Expenditures'!L105),0,'3. Expenditures'!L105)</f>
        <v>0</v>
      </c>
      <c r="R111" s="323">
        <f>IF(ISBLANK('3. Expenditures'!N105),0,'3. Expenditures'!N105)</f>
        <v>0</v>
      </c>
      <c r="S111" s="323">
        <f>IF(ISBLANK('3. Expenditures'!P105),0,'3. Expenditures'!P105)</f>
        <v>0</v>
      </c>
      <c r="T111" s="323">
        <f>IF(ISBLANK('3. Expenditures'!R105),0,'3. Expenditures'!R105)</f>
        <v>0</v>
      </c>
      <c r="U111" s="323">
        <f>IF(ISBLANK('3. Expenditures'!T105),0,'3. Expenditures'!T105)</f>
        <v>0</v>
      </c>
      <c r="V111" s="285"/>
      <c r="W111" s="285"/>
      <c r="X111" s="285"/>
      <c r="Y111" s="285"/>
      <c r="Z111" s="285"/>
    </row>
    <row r="112" spans="2:26" s="70" customFormat="1" ht="12" x14ac:dyDescent="0.3">
      <c r="B112" s="196" t="str">
        <f>IF('INT-Pivots'!G107="","",'INT-Pivots'!G107)</f>
        <v/>
      </c>
      <c r="C112" s="197" t="str">
        <f>IF('INT-Pivots'!K107="","",IF('INT-Pivots'!K107="(blank)","Project end",VALUE('INT-Pivots'!K107)))</f>
        <v/>
      </c>
      <c r="D112" s="198" t="str">
        <f>IF(ISBLANK('2. Narrative'!R80),"",'2. Narrative'!R80)</f>
        <v/>
      </c>
      <c r="E112" s="198" t="str">
        <f>IF(ISBLANK('2. Narrative'!X80),"",'2. Narrative'!X80)</f>
        <v/>
      </c>
      <c r="F112" s="198" t="str">
        <f>IF(ISBLANK('2. Narrative'!AD80),"",'2. Narrative'!AD80)</f>
        <v/>
      </c>
      <c r="G112" s="198" t="str">
        <f>IF(ISBLANK('2. Narrative'!AJ80),"",'2. Narrative'!AJ80)</f>
        <v/>
      </c>
      <c r="H112" s="198" t="str">
        <f>IF(ISBLANK('2. Narrative'!AP80),"",'2. Narrative'!AP80)</f>
        <v/>
      </c>
      <c r="I112" s="199" t="str">
        <f t="shared" si="9"/>
        <v>no</v>
      </c>
      <c r="J112" s="199" t="str">
        <f t="shared" si="11"/>
        <v>no</v>
      </c>
      <c r="K112" s="199" t="str">
        <f t="shared" si="10"/>
        <v>no</v>
      </c>
      <c r="M112" s="174" t="str">
        <f>IF('INT-Pivots'!AT106="","",IF('INT-Pivots'!AT106="0","",'INT-Pivots'!AT106))</f>
        <v/>
      </c>
      <c r="N112" s="174" t="str">
        <f>IF('INT-Pivots'!AU106="","",IF('INT-Pivots'!AU106="0","",'INT-Pivots'!AU106))</f>
        <v/>
      </c>
      <c r="O112" s="277" t="str">
        <f>IF('INT-Pivots'!BA106="","",IF('INT-Pivots'!BA106="0","",'INT-Pivots'!BA106))</f>
        <v/>
      </c>
      <c r="P112" s="321">
        <f t="shared" si="12"/>
        <v>0</v>
      </c>
      <c r="Q112" s="322">
        <f>IF(ISBLANK('3. Expenditures'!L106),0,'3. Expenditures'!L106)</f>
        <v>0</v>
      </c>
      <c r="R112" s="323">
        <f>IF(ISBLANK('3. Expenditures'!N106),0,'3. Expenditures'!N106)</f>
        <v>0</v>
      </c>
      <c r="S112" s="323">
        <f>IF(ISBLANK('3. Expenditures'!P106),0,'3. Expenditures'!P106)</f>
        <v>0</v>
      </c>
      <c r="T112" s="323">
        <f>IF(ISBLANK('3. Expenditures'!R106),0,'3. Expenditures'!R106)</f>
        <v>0</v>
      </c>
      <c r="U112" s="323">
        <f>IF(ISBLANK('3. Expenditures'!T106),0,'3. Expenditures'!T106)</f>
        <v>0</v>
      </c>
      <c r="V112" s="285"/>
      <c r="W112" s="285"/>
      <c r="X112" s="285"/>
      <c r="Y112" s="285"/>
      <c r="Z112" s="285"/>
    </row>
    <row r="113" spans="2:26" s="70" customFormat="1" ht="12" x14ac:dyDescent="0.3">
      <c r="B113" s="196" t="str">
        <f>IF('INT-Pivots'!G108="","",'INT-Pivots'!G108)</f>
        <v/>
      </c>
      <c r="C113" s="197" t="str">
        <f>IF('INT-Pivots'!K108="","",IF('INT-Pivots'!K108="(blank)","Project end",VALUE('INT-Pivots'!K108)))</f>
        <v/>
      </c>
      <c r="D113" s="198" t="str">
        <f>IF(ISBLANK('2. Narrative'!R81),"",'2. Narrative'!R81)</f>
        <v/>
      </c>
      <c r="E113" s="198" t="str">
        <f>IF(ISBLANK('2. Narrative'!X81),"",'2. Narrative'!X81)</f>
        <v/>
      </c>
      <c r="F113" s="198" t="str">
        <f>IF(ISBLANK('2. Narrative'!AD81),"",'2. Narrative'!AD81)</f>
        <v/>
      </c>
      <c r="G113" s="198" t="str">
        <f>IF(ISBLANK('2. Narrative'!AJ81),"",'2. Narrative'!AJ81)</f>
        <v/>
      </c>
      <c r="H113" s="198" t="str">
        <f>IF(ISBLANK('2. Narrative'!AP81),"",'2. Narrative'!AP81)</f>
        <v/>
      </c>
      <c r="I113" s="199" t="str">
        <f t="shared" si="9"/>
        <v>no</v>
      </c>
      <c r="J113" s="199" t="str">
        <f t="shared" si="11"/>
        <v>no</v>
      </c>
      <c r="K113" s="199" t="str">
        <f t="shared" si="10"/>
        <v>no</v>
      </c>
      <c r="M113" s="174" t="str">
        <f>IF('INT-Pivots'!AT107="","",IF('INT-Pivots'!AT107="0","",'INT-Pivots'!AT107))</f>
        <v/>
      </c>
      <c r="N113" s="174" t="str">
        <f>IF('INT-Pivots'!AU107="","",IF('INT-Pivots'!AU107="0","",'INT-Pivots'!AU107))</f>
        <v/>
      </c>
      <c r="O113" s="277" t="str">
        <f>IF('INT-Pivots'!BA107="","",IF('INT-Pivots'!BA107="0","",'INT-Pivots'!BA107))</f>
        <v/>
      </c>
      <c r="P113" s="321">
        <f t="shared" si="12"/>
        <v>0</v>
      </c>
      <c r="Q113" s="322">
        <f>IF(ISBLANK('3. Expenditures'!L107),0,'3. Expenditures'!L107)</f>
        <v>0</v>
      </c>
      <c r="R113" s="323">
        <f>IF(ISBLANK('3. Expenditures'!N107),0,'3. Expenditures'!N107)</f>
        <v>0</v>
      </c>
      <c r="S113" s="323">
        <f>IF(ISBLANK('3. Expenditures'!P107),0,'3. Expenditures'!P107)</f>
        <v>0</v>
      </c>
      <c r="T113" s="323">
        <f>IF(ISBLANK('3. Expenditures'!R107),0,'3. Expenditures'!R107)</f>
        <v>0</v>
      </c>
      <c r="U113" s="323">
        <f>IF(ISBLANK('3. Expenditures'!T107),0,'3. Expenditures'!T107)</f>
        <v>0</v>
      </c>
      <c r="V113" s="285"/>
      <c r="W113" s="285"/>
      <c r="X113" s="285"/>
      <c r="Y113" s="285"/>
      <c r="Z113" s="285"/>
    </row>
    <row r="114" spans="2:26" s="70" customFormat="1" ht="12" x14ac:dyDescent="0.3">
      <c r="B114" s="196" t="str">
        <f>IF('INT-Pivots'!G109="","",'INT-Pivots'!G109)</f>
        <v/>
      </c>
      <c r="C114" s="197" t="str">
        <f>IF('INT-Pivots'!K109="","",IF('INT-Pivots'!K109="(blank)","Project end",VALUE('INT-Pivots'!K109)))</f>
        <v/>
      </c>
      <c r="D114" s="198" t="str">
        <f>IF(ISBLANK('2. Narrative'!R82),"",'2. Narrative'!R82)</f>
        <v/>
      </c>
      <c r="E114" s="198" t="str">
        <f>IF(ISBLANK('2. Narrative'!X82),"",'2. Narrative'!X82)</f>
        <v/>
      </c>
      <c r="F114" s="198" t="str">
        <f>IF(ISBLANK('2. Narrative'!AD82),"",'2. Narrative'!AD82)</f>
        <v/>
      </c>
      <c r="G114" s="198" t="str">
        <f>IF(ISBLANK('2. Narrative'!AJ82),"",'2. Narrative'!AJ82)</f>
        <v/>
      </c>
      <c r="H114" s="198" t="str">
        <f>IF(ISBLANK('2. Narrative'!AP82),"",'2. Narrative'!AP82)</f>
        <v/>
      </c>
      <c r="I114" s="199" t="str">
        <f t="shared" si="9"/>
        <v>no</v>
      </c>
      <c r="J114" s="199" t="str">
        <f t="shared" si="11"/>
        <v>no</v>
      </c>
      <c r="K114" s="199" t="str">
        <f t="shared" si="10"/>
        <v>no</v>
      </c>
      <c r="M114" s="174" t="str">
        <f>IF('INT-Pivots'!AT108="","",IF('INT-Pivots'!AT108="0","",'INT-Pivots'!AT108))</f>
        <v/>
      </c>
      <c r="N114" s="174" t="str">
        <f>IF('INT-Pivots'!AU108="","",IF('INT-Pivots'!AU108="0","",'INT-Pivots'!AU108))</f>
        <v/>
      </c>
      <c r="O114" s="277" t="str">
        <f>IF('INT-Pivots'!BA108="","",IF('INT-Pivots'!BA108="0","",'INT-Pivots'!BA108))</f>
        <v/>
      </c>
      <c r="P114" s="321">
        <f t="shared" si="12"/>
        <v>0</v>
      </c>
      <c r="Q114" s="322">
        <f>IF(ISBLANK('3. Expenditures'!L108),0,'3. Expenditures'!L108)</f>
        <v>0</v>
      </c>
      <c r="R114" s="323">
        <f>IF(ISBLANK('3. Expenditures'!N108),0,'3. Expenditures'!N108)</f>
        <v>0</v>
      </c>
      <c r="S114" s="323">
        <f>IF(ISBLANK('3. Expenditures'!P108),0,'3. Expenditures'!P108)</f>
        <v>0</v>
      </c>
      <c r="T114" s="323">
        <f>IF(ISBLANK('3. Expenditures'!R108),0,'3. Expenditures'!R108)</f>
        <v>0</v>
      </c>
      <c r="U114" s="323">
        <f>IF(ISBLANK('3. Expenditures'!T108),0,'3. Expenditures'!T108)</f>
        <v>0</v>
      </c>
      <c r="V114" s="285"/>
      <c r="W114" s="285"/>
      <c r="X114" s="285"/>
      <c r="Y114" s="285"/>
      <c r="Z114" s="285"/>
    </row>
    <row r="115" spans="2:26" s="70" customFormat="1" ht="12" x14ac:dyDescent="0.3">
      <c r="B115" s="196" t="str">
        <f>IF('INT-Pivots'!G110="","",'INT-Pivots'!G110)</f>
        <v/>
      </c>
      <c r="C115" s="197" t="str">
        <f>IF('INT-Pivots'!K110="","",IF('INT-Pivots'!K110="(blank)","Project end",VALUE('INT-Pivots'!K110)))</f>
        <v/>
      </c>
      <c r="D115" s="198" t="str">
        <f>IF(ISBLANK('2. Narrative'!R83),"",'2. Narrative'!R83)</f>
        <v/>
      </c>
      <c r="E115" s="198" t="str">
        <f>IF(ISBLANK('2. Narrative'!X83),"",'2. Narrative'!X83)</f>
        <v/>
      </c>
      <c r="F115" s="198" t="str">
        <f>IF(ISBLANK('2. Narrative'!AD83),"",'2. Narrative'!AD83)</f>
        <v/>
      </c>
      <c r="G115" s="198" t="str">
        <f>IF(ISBLANK('2. Narrative'!AJ83),"",'2. Narrative'!AJ83)</f>
        <v/>
      </c>
      <c r="H115" s="198" t="str">
        <f>IF(ISBLANK('2. Narrative'!AP83),"",'2. Narrative'!AP83)</f>
        <v/>
      </c>
      <c r="I115" s="199" t="str">
        <f t="shared" si="9"/>
        <v>no</v>
      </c>
      <c r="J115" s="199" t="str">
        <f t="shared" si="11"/>
        <v>no</v>
      </c>
      <c r="K115" s="199" t="str">
        <f t="shared" si="10"/>
        <v>no</v>
      </c>
      <c r="M115" s="174" t="str">
        <f>IF('INT-Pivots'!AT109="","",IF('INT-Pivots'!AT109="0","",'INT-Pivots'!AT109))</f>
        <v/>
      </c>
      <c r="N115" s="174" t="str">
        <f>IF('INT-Pivots'!AU109="","",IF('INT-Pivots'!AU109="0","",'INT-Pivots'!AU109))</f>
        <v/>
      </c>
      <c r="O115" s="277" t="str">
        <f>IF('INT-Pivots'!BA109="","",IF('INT-Pivots'!BA109="0","",'INT-Pivots'!BA109))</f>
        <v/>
      </c>
      <c r="P115" s="321">
        <f t="shared" si="12"/>
        <v>0</v>
      </c>
      <c r="Q115" s="322">
        <f>IF(ISBLANK('3. Expenditures'!L109),0,'3. Expenditures'!L109)</f>
        <v>0</v>
      </c>
      <c r="R115" s="323">
        <f>IF(ISBLANK('3. Expenditures'!N109),0,'3. Expenditures'!N109)</f>
        <v>0</v>
      </c>
      <c r="S115" s="323">
        <f>IF(ISBLANK('3. Expenditures'!P109),0,'3. Expenditures'!P109)</f>
        <v>0</v>
      </c>
      <c r="T115" s="323">
        <f>IF(ISBLANK('3. Expenditures'!R109),0,'3. Expenditures'!R109)</f>
        <v>0</v>
      </c>
      <c r="U115" s="323">
        <f>IF(ISBLANK('3. Expenditures'!T109),0,'3. Expenditures'!T109)</f>
        <v>0</v>
      </c>
      <c r="V115" s="285"/>
      <c r="W115" s="285"/>
      <c r="X115" s="285"/>
      <c r="Y115" s="285"/>
      <c r="Z115" s="285"/>
    </row>
    <row r="116" spans="2:26" s="70" customFormat="1" ht="12" x14ac:dyDescent="0.3">
      <c r="B116" s="196" t="str">
        <f>IF('INT-Pivots'!G111="","",'INT-Pivots'!G111)</f>
        <v/>
      </c>
      <c r="C116" s="197" t="str">
        <f>IF('INT-Pivots'!K111="","",IF('INT-Pivots'!K111="(blank)","Project end",VALUE('INT-Pivots'!K111)))</f>
        <v/>
      </c>
      <c r="D116" s="198" t="str">
        <f>IF(ISBLANK('2. Narrative'!R84),"",'2. Narrative'!R84)</f>
        <v/>
      </c>
      <c r="E116" s="198" t="str">
        <f>IF(ISBLANK('2. Narrative'!X84),"",'2. Narrative'!X84)</f>
        <v/>
      </c>
      <c r="F116" s="198" t="str">
        <f>IF(ISBLANK('2. Narrative'!AD84),"",'2. Narrative'!AD84)</f>
        <v/>
      </c>
      <c r="G116" s="198" t="str">
        <f>IF(ISBLANK('2. Narrative'!AJ84),"",'2. Narrative'!AJ84)</f>
        <v/>
      </c>
      <c r="H116" s="198" t="str">
        <f>IF(ISBLANK('2. Narrative'!AP84),"",'2. Narrative'!AP84)</f>
        <v/>
      </c>
      <c r="I116" s="199" t="str">
        <f t="shared" si="9"/>
        <v>no</v>
      </c>
      <c r="J116" s="199" t="str">
        <f t="shared" si="11"/>
        <v>no</v>
      </c>
      <c r="K116" s="199" t="str">
        <f t="shared" si="10"/>
        <v>no</v>
      </c>
      <c r="M116" s="174" t="str">
        <f>IF('INT-Pivots'!AT110="","",IF('INT-Pivots'!AT110="0","",'INT-Pivots'!AT110))</f>
        <v/>
      </c>
      <c r="N116" s="174" t="str">
        <f>IF('INT-Pivots'!AU110="","",IF('INT-Pivots'!AU110="0","",'INT-Pivots'!AU110))</f>
        <v/>
      </c>
      <c r="O116" s="277" t="str">
        <f>IF('INT-Pivots'!BA110="","",IF('INT-Pivots'!BA110="0","",'INT-Pivots'!BA110))</f>
        <v/>
      </c>
      <c r="P116" s="321">
        <f t="shared" si="12"/>
        <v>0</v>
      </c>
      <c r="Q116" s="322">
        <f>IF(ISBLANK('3. Expenditures'!L110),0,'3. Expenditures'!L110)</f>
        <v>0</v>
      </c>
      <c r="R116" s="323">
        <f>IF(ISBLANK('3. Expenditures'!N110),0,'3. Expenditures'!N110)</f>
        <v>0</v>
      </c>
      <c r="S116" s="323">
        <f>IF(ISBLANK('3. Expenditures'!P110),0,'3. Expenditures'!P110)</f>
        <v>0</v>
      </c>
      <c r="T116" s="323">
        <f>IF(ISBLANK('3. Expenditures'!R110),0,'3. Expenditures'!R110)</f>
        <v>0</v>
      </c>
      <c r="U116" s="323">
        <f>IF(ISBLANK('3. Expenditures'!T110),0,'3. Expenditures'!T110)</f>
        <v>0</v>
      </c>
      <c r="V116" s="285"/>
      <c r="W116" s="285"/>
      <c r="X116" s="285"/>
      <c r="Y116" s="285"/>
      <c r="Z116" s="285"/>
    </row>
    <row r="117" spans="2:26" s="70" customFormat="1" ht="12" x14ac:dyDescent="0.3">
      <c r="B117" s="196" t="str">
        <f>IF('INT-Pivots'!G112="","",'INT-Pivots'!G112)</f>
        <v/>
      </c>
      <c r="C117" s="197" t="str">
        <f>IF('INT-Pivots'!K112="","",IF('INT-Pivots'!K112="(blank)","Project end",VALUE('INT-Pivots'!K112)))</f>
        <v/>
      </c>
      <c r="D117" s="198" t="str">
        <f>IF(ISBLANK('2. Narrative'!R85),"",'2. Narrative'!R85)</f>
        <v/>
      </c>
      <c r="E117" s="198" t="str">
        <f>IF(ISBLANK('2. Narrative'!X85),"",'2. Narrative'!X85)</f>
        <v/>
      </c>
      <c r="F117" s="198" t="str">
        <f>IF(ISBLANK('2. Narrative'!AD85),"",'2. Narrative'!AD85)</f>
        <v/>
      </c>
      <c r="G117" s="198" t="str">
        <f>IF(ISBLANK('2. Narrative'!AJ85),"",'2. Narrative'!AJ85)</f>
        <v/>
      </c>
      <c r="H117" s="198" t="str">
        <f>IF(ISBLANK('2. Narrative'!AP85),"",'2. Narrative'!AP85)</f>
        <v/>
      </c>
      <c r="I117" s="199" t="str">
        <f t="shared" si="9"/>
        <v>no</v>
      </c>
      <c r="J117" s="199" t="str">
        <f t="shared" si="11"/>
        <v>no</v>
      </c>
      <c r="K117" s="199" t="str">
        <f t="shared" si="10"/>
        <v>no</v>
      </c>
      <c r="M117" s="174" t="str">
        <f>IF('INT-Pivots'!AT111="","",IF('INT-Pivots'!AT111="0","",'INT-Pivots'!AT111))</f>
        <v/>
      </c>
      <c r="N117" s="174" t="str">
        <f>IF('INT-Pivots'!AU111="","",IF('INT-Pivots'!AU111="0","",'INT-Pivots'!AU111))</f>
        <v/>
      </c>
      <c r="O117" s="277" t="str">
        <f>IF('INT-Pivots'!BA111="","",IF('INT-Pivots'!BA111="0","",'INT-Pivots'!BA111))</f>
        <v/>
      </c>
      <c r="P117" s="321">
        <f t="shared" si="12"/>
        <v>0</v>
      </c>
      <c r="Q117" s="322">
        <f>IF(ISBLANK('3. Expenditures'!L111),0,'3. Expenditures'!L111)</f>
        <v>0</v>
      </c>
      <c r="R117" s="323">
        <f>IF(ISBLANK('3. Expenditures'!N111),0,'3. Expenditures'!N111)</f>
        <v>0</v>
      </c>
      <c r="S117" s="323">
        <f>IF(ISBLANK('3. Expenditures'!P111),0,'3. Expenditures'!P111)</f>
        <v>0</v>
      </c>
      <c r="T117" s="323">
        <f>IF(ISBLANK('3. Expenditures'!R111),0,'3. Expenditures'!R111)</f>
        <v>0</v>
      </c>
      <c r="U117" s="323">
        <f>IF(ISBLANK('3. Expenditures'!T111),0,'3. Expenditures'!T111)</f>
        <v>0</v>
      </c>
      <c r="V117" s="285"/>
      <c r="W117" s="285"/>
      <c r="X117" s="285"/>
      <c r="Y117" s="285"/>
      <c r="Z117" s="285"/>
    </row>
    <row r="118" spans="2:26" s="70" customFormat="1" ht="12" x14ac:dyDescent="0.3">
      <c r="B118" s="196" t="str">
        <f>IF('INT-Pivots'!G113="","",'INT-Pivots'!G113)</f>
        <v/>
      </c>
      <c r="C118" s="197" t="str">
        <f>IF('INT-Pivots'!K113="","",IF('INT-Pivots'!K113="(blank)","Project end",VALUE('INT-Pivots'!K113)))</f>
        <v/>
      </c>
      <c r="D118" s="198" t="str">
        <f>IF(ISBLANK('2. Narrative'!R86),"",'2. Narrative'!R86)</f>
        <v/>
      </c>
      <c r="E118" s="198" t="str">
        <f>IF(ISBLANK('2. Narrative'!X86),"",'2. Narrative'!X86)</f>
        <v/>
      </c>
      <c r="F118" s="198" t="str">
        <f>IF(ISBLANK('2. Narrative'!AD86),"",'2. Narrative'!AD86)</f>
        <v/>
      </c>
      <c r="G118" s="198" t="str">
        <f>IF(ISBLANK('2. Narrative'!AJ86),"",'2. Narrative'!AJ86)</f>
        <v/>
      </c>
      <c r="H118" s="198" t="str">
        <f>IF(ISBLANK('2. Narrative'!AP86),"",'2. Narrative'!AP86)</f>
        <v/>
      </c>
      <c r="I118" s="199" t="str">
        <f t="shared" si="9"/>
        <v>no</v>
      </c>
      <c r="J118" s="199" t="str">
        <f t="shared" si="11"/>
        <v>no</v>
      </c>
      <c r="K118" s="199" t="str">
        <f t="shared" si="10"/>
        <v>no</v>
      </c>
      <c r="M118" s="174" t="str">
        <f>IF('INT-Pivots'!AT112="","",IF('INT-Pivots'!AT112="0","",'INT-Pivots'!AT112))</f>
        <v/>
      </c>
      <c r="N118" s="174" t="str">
        <f>IF('INT-Pivots'!AU112="","",IF('INT-Pivots'!AU112="0","",'INT-Pivots'!AU112))</f>
        <v/>
      </c>
      <c r="O118" s="277" t="str">
        <f>IF('INT-Pivots'!BA112="","",IF('INT-Pivots'!BA112="0","",'INT-Pivots'!BA112))</f>
        <v/>
      </c>
      <c r="P118" s="321">
        <f t="shared" si="12"/>
        <v>0</v>
      </c>
      <c r="Q118" s="322">
        <f>IF(ISBLANK('3. Expenditures'!L112),0,'3. Expenditures'!L112)</f>
        <v>0</v>
      </c>
      <c r="R118" s="323">
        <f>IF(ISBLANK('3. Expenditures'!N112),0,'3. Expenditures'!N112)</f>
        <v>0</v>
      </c>
      <c r="S118" s="323">
        <f>IF(ISBLANK('3. Expenditures'!P112),0,'3. Expenditures'!P112)</f>
        <v>0</v>
      </c>
      <c r="T118" s="323">
        <f>IF(ISBLANK('3. Expenditures'!R112),0,'3. Expenditures'!R112)</f>
        <v>0</v>
      </c>
      <c r="U118" s="323">
        <f>IF(ISBLANK('3. Expenditures'!T112),0,'3. Expenditures'!T112)</f>
        <v>0</v>
      </c>
      <c r="V118" s="285"/>
      <c r="W118" s="285"/>
      <c r="X118" s="285"/>
      <c r="Y118" s="285"/>
      <c r="Z118" s="285"/>
    </row>
    <row r="119" spans="2:26" s="70" customFormat="1" ht="12" x14ac:dyDescent="0.3">
      <c r="B119" s="196" t="str">
        <f>IF('INT-Pivots'!G114="","",'INT-Pivots'!G114)</f>
        <v/>
      </c>
      <c r="C119" s="197" t="str">
        <f>IF('INT-Pivots'!K114="","",IF('INT-Pivots'!K114="(blank)","Project end",VALUE('INT-Pivots'!K114)))</f>
        <v/>
      </c>
      <c r="D119" s="198" t="str">
        <f>IF(ISBLANK('2. Narrative'!R87),"",'2. Narrative'!R87)</f>
        <v/>
      </c>
      <c r="E119" s="198" t="str">
        <f>IF(ISBLANK('2. Narrative'!X87),"",'2. Narrative'!X87)</f>
        <v/>
      </c>
      <c r="F119" s="198" t="str">
        <f>IF(ISBLANK('2. Narrative'!AD87),"",'2. Narrative'!AD87)</f>
        <v/>
      </c>
      <c r="G119" s="198" t="str">
        <f>IF(ISBLANK('2. Narrative'!AJ87),"",'2. Narrative'!AJ87)</f>
        <v/>
      </c>
      <c r="H119" s="198" t="str">
        <f>IF(ISBLANK('2. Narrative'!AP87),"",'2. Narrative'!AP87)</f>
        <v/>
      </c>
      <c r="I119" s="199" t="str">
        <f t="shared" si="9"/>
        <v>no</v>
      </c>
      <c r="J119" s="199" t="str">
        <f t="shared" si="11"/>
        <v>no</v>
      </c>
      <c r="K119" s="199" t="str">
        <f t="shared" si="10"/>
        <v>no</v>
      </c>
      <c r="M119" s="174" t="str">
        <f>IF('INT-Pivots'!AT113="","",IF('INT-Pivots'!AT113="0","",'INT-Pivots'!AT113))</f>
        <v/>
      </c>
      <c r="N119" s="174" t="str">
        <f>IF('INT-Pivots'!AU113="","",IF('INT-Pivots'!AU113="0","",'INT-Pivots'!AU113))</f>
        <v/>
      </c>
      <c r="O119" s="277" t="str">
        <f>IF('INT-Pivots'!BA113="","",IF('INT-Pivots'!BA113="0","",'INT-Pivots'!BA113))</f>
        <v/>
      </c>
      <c r="P119" s="321">
        <f t="shared" si="12"/>
        <v>0</v>
      </c>
      <c r="Q119" s="322">
        <f>IF(ISBLANK('3. Expenditures'!L113),0,'3. Expenditures'!L113)</f>
        <v>0</v>
      </c>
      <c r="R119" s="323">
        <f>IF(ISBLANK('3. Expenditures'!N113),0,'3. Expenditures'!N113)</f>
        <v>0</v>
      </c>
      <c r="S119" s="323">
        <f>IF(ISBLANK('3. Expenditures'!P113),0,'3. Expenditures'!P113)</f>
        <v>0</v>
      </c>
      <c r="T119" s="323">
        <f>IF(ISBLANK('3. Expenditures'!R113),0,'3. Expenditures'!R113)</f>
        <v>0</v>
      </c>
      <c r="U119" s="323">
        <f>IF(ISBLANK('3. Expenditures'!T113),0,'3. Expenditures'!T113)</f>
        <v>0</v>
      </c>
      <c r="V119" s="285"/>
      <c r="W119" s="285"/>
      <c r="X119" s="285"/>
      <c r="Y119" s="285"/>
      <c r="Z119" s="285"/>
    </row>
    <row r="120" spans="2:26" s="70" customFormat="1" ht="12" x14ac:dyDescent="0.3">
      <c r="B120" s="196" t="str">
        <f>IF('INT-Pivots'!G115="","",'INT-Pivots'!G115)</f>
        <v/>
      </c>
      <c r="C120" s="197" t="str">
        <f>IF('INT-Pivots'!K115="","",IF('INT-Pivots'!K115="(blank)","Project end",VALUE('INT-Pivots'!K115)))</f>
        <v/>
      </c>
      <c r="D120" s="198" t="str">
        <f>IF(ISBLANK('2. Narrative'!R88),"",'2. Narrative'!R88)</f>
        <v/>
      </c>
      <c r="E120" s="198" t="str">
        <f>IF(ISBLANK('2. Narrative'!X88),"",'2. Narrative'!X88)</f>
        <v/>
      </c>
      <c r="F120" s="198" t="str">
        <f>IF(ISBLANK('2. Narrative'!AD88),"",'2. Narrative'!AD88)</f>
        <v/>
      </c>
      <c r="G120" s="198" t="str">
        <f>IF(ISBLANK('2. Narrative'!AJ88),"",'2. Narrative'!AJ88)</f>
        <v/>
      </c>
      <c r="H120" s="198" t="str">
        <f>IF(ISBLANK('2. Narrative'!AP88),"",'2. Narrative'!AP88)</f>
        <v/>
      </c>
      <c r="I120" s="199" t="str">
        <f t="shared" si="9"/>
        <v>no</v>
      </c>
      <c r="J120" s="199" t="str">
        <f t="shared" si="11"/>
        <v>no</v>
      </c>
      <c r="K120" s="199" t="str">
        <f t="shared" si="10"/>
        <v>no</v>
      </c>
      <c r="M120" s="174" t="str">
        <f>IF('INT-Pivots'!AT114="","",IF('INT-Pivots'!AT114="0","",'INT-Pivots'!AT114))</f>
        <v/>
      </c>
      <c r="N120" s="174" t="str">
        <f>IF('INT-Pivots'!AU114="","",IF('INT-Pivots'!AU114="0","",'INT-Pivots'!AU114))</f>
        <v/>
      </c>
      <c r="O120" s="277" t="str">
        <f>IF('INT-Pivots'!BA114="","",IF('INT-Pivots'!BA114="0","",'INT-Pivots'!BA114))</f>
        <v/>
      </c>
      <c r="P120" s="321">
        <f t="shared" si="12"/>
        <v>0</v>
      </c>
      <c r="Q120" s="322">
        <f>IF(ISBLANK('3. Expenditures'!L114),0,'3. Expenditures'!L114)</f>
        <v>0</v>
      </c>
      <c r="R120" s="323">
        <f>IF(ISBLANK('3. Expenditures'!N114),0,'3. Expenditures'!N114)</f>
        <v>0</v>
      </c>
      <c r="S120" s="323">
        <f>IF(ISBLANK('3. Expenditures'!P114),0,'3. Expenditures'!P114)</f>
        <v>0</v>
      </c>
      <c r="T120" s="323">
        <f>IF(ISBLANK('3. Expenditures'!R114),0,'3. Expenditures'!R114)</f>
        <v>0</v>
      </c>
      <c r="U120" s="323">
        <f>IF(ISBLANK('3. Expenditures'!T114),0,'3. Expenditures'!T114)</f>
        <v>0</v>
      </c>
      <c r="V120" s="285"/>
      <c r="W120" s="285"/>
      <c r="X120" s="285"/>
      <c r="Y120" s="285"/>
      <c r="Z120" s="285"/>
    </row>
    <row r="121" spans="2:26" s="70" customFormat="1" ht="12" x14ac:dyDescent="0.3">
      <c r="B121" s="196" t="str">
        <f>IF('INT-Pivots'!G116="","",'INT-Pivots'!G116)</f>
        <v/>
      </c>
      <c r="C121" s="197" t="str">
        <f>IF('INT-Pivots'!K116="","",IF('INT-Pivots'!K116="(blank)","Project end",VALUE('INT-Pivots'!K116)))</f>
        <v/>
      </c>
      <c r="D121" s="198" t="str">
        <f>IF(ISBLANK('2. Narrative'!R89),"",'2. Narrative'!R89)</f>
        <v/>
      </c>
      <c r="E121" s="198" t="str">
        <f>IF(ISBLANK('2. Narrative'!X89),"",'2. Narrative'!X89)</f>
        <v/>
      </c>
      <c r="F121" s="198" t="str">
        <f>IF(ISBLANK('2. Narrative'!AD89),"",'2. Narrative'!AD89)</f>
        <v/>
      </c>
      <c r="G121" s="198" t="str">
        <f>IF(ISBLANK('2. Narrative'!AJ89),"",'2. Narrative'!AJ89)</f>
        <v/>
      </c>
      <c r="H121" s="198" t="str">
        <f>IF(ISBLANK('2. Narrative'!AP89),"",'2. Narrative'!AP89)</f>
        <v/>
      </c>
      <c r="I121" s="199" t="str">
        <f t="shared" si="9"/>
        <v>no</v>
      </c>
      <c r="J121" s="199" t="str">
        <f t="shared" si="11"/>
        <v>no</v>
      </c>
      <c r="K121" s="199" t="str">
        <f t="shared" si="10"/>
        <v>no</v>
      </c>
      <c r="M121" s="174" t="str">
        <f>IF('INT-Pivots'!AT115="","",IF('INT-Pivots'!AT115="0","",'INT-Pivots'!AT115))</f>
        <v/>
      </c>
      <c r="N121" s="174" t="str">
        <f>IF('INT-Pivots'!AU115="","",IF('INT-Pivots'!AU115="0","",'INT-Pivots'!AU115))</f>
        <v/>
      </c>
      <c r="O121" s="277" t="str">
        <f>IF('INT-Pivots'!BA115="","",IF('INT-Pivots'!BA115="0","",'INT-Pivots'!BA115))</f>
        <v/>
      </c>
      <c r="P121" s="321">
        <f t="shared" si="12"/>
        <v>0</v>
      </c>
      <c r="Q121" s="322">
        <f>IF(ISBLANK('3. Expenditures'!L115),0,'3. Expenditures'!L115)</f>
        <v>0</v>
      </c>
      <c r="R121" s="323">
        <f>IF(ISBLANK('3. Expenditures'!N115),0,'3. Expenditures'!N115)</f>
        <v>0</v>
      </c>
      <c r="S121" s="323">
        <f>IF(ISBLANK('3. Expenditures'!P115),0,'3. Expenditures'!P115)</f>
        <v>0</v>
      </c>
      <c r="T121" s="323">
        <f>IF(ISBLANK('3. Expenditures'!R115),0,'3. Expenditures'!R115)</f>
        <v>0</v>
      </c>
      <c r="U121" s="323">
        <f>IF(ISBLANK('3. Expenditures'!T115),0,'3. Expenditures'!T115)</f>
        <v>0</v>
      </c>
      <c r="V121" s="285"/>
      <c r="W121" s="285"/>
      <c r="X121" s="285"/>
      <c r="Y121" s="285"/>
      <c r="Z121" s="285"/>
    </row>
    <row r="122" spans="2:26" s="70" customFormat="1" ht="12" x14ac:dyDescent="0.3">
      <c r="B122" s="196" t="str">
        <f>IF('INT-Pivots'!G117="","",'INT-Pivots'!G117)</f>
        <v/>
      </c>
      <c r="C122" s="197" t="str">
        <f>IF('INT-Pivots'!K117="","",IF('INT-Pivots'!K117="(blank)","Project end",VALUE('INT-Pivots'!K117)))</f>
        <v/>
      </c>
      <c r="D122" s="198" t="str">
        <f>IF(ISBLANK('2. Narrative'!R90),"",'2. Narrative'!R90)</f>
        <v/>
      </c>
      <c r="E122" s="198" t="str">
        <f>IF(ISBLANK('2. Narrative'!X90),"",'2. Narrative'!X90)</f>
        <v/>
      </c>
      <c r="F122" s="198" t="str">
        <f>IF(ISBLANK('2. Narrative'!AD90),"",'2. Narrative'!AD90)</f>
        <v/>
      </c>
      <c r="G122" s="198" t="str">
        <f>IF(ISBLANK('2. Narrative'!AJ90),"",'2. Narrative'!AJ90)</f>
        <v/>
      </c>
      <c r="H122" s="198" t="str">
        <f>IF(ISBLANK('2. Narrative'!AP90),"",'2. Narrative'!AP90)</f>
        <v/>
      </c>
      <c r="I122" s="199" t="str">
        <f t="shared" si="9"/>
        <v>no</v>
      </c>
      <c r="J122" s="199" t="str">
        <f t="shared" si="11"/>
        <v>no</v>
      </c>
      <c r="K122" s="199" t="str">
        <f t="shared" si="10"/>
        <v>no</v>
      </c>
      <c r="M122" s="174" t="str">
        <f>IF('INT-Pivots'!AT116="","",IF('INT-Pivots'!AT116="0","",'INT-Pivots'!AT116))</f>
        <v/>
      </c>
      <c r="N122" s="174" t="str">
        <f>IF('INT-Pivots'!AU116="","",IF('INT-Pivots'!AU116="0","",'INT-Pivots'!AU116))</f>
        <v/>
      </c>
      <c r="O122" s="277" t="str">
        <f>IF('INT-Pivots'!BA116="","",IF('INT-Pivots'!BA116="0","",'INT-Pivots'!BA116))</f>
        <v/>
      </c>
      <c r="P122" s="321">
        <f t="shared" si="12"/>
        <v>0</v>
      </c>
      <c r="Q122" s="322">
        <f>IF(ISBLANK('3. Expenditures'!L116),0,'3. Expenditures'!L116)</f>
        <v>0</v>
      </c>
      <c r="R122" s="323">
        <f>IF(ISBLANK('3. Expenditures'!N116),0,'3. Expenditures'!N116)</f>
        <v>0</v>
      </c>
      <c r="S122" s="323">
        <f>IF(ISBLANK('3. Expenditures'!P116),0,'3. Expenditures'!P116)</f>
        <v>0</v>
      </c>
      <c r="T122" s="323">
        <f>IF(ISBLANK('3. Expenditures'!R116),0,'3. Expenditures'!R116)</f>
        <v>0</v>
      </c>
      <c r="U122" s="323">
        <f>IF(ISBLANK('3. Expenditures'!T116),0,'3. Expenditures'!T116)</f>
        <v>0</v>
      </c>
      <c r="V122" s="285"/>
      <c r="W122" s="285"/>
      <c r="X122" s="285"/>
      <c r="Y122" s="285"/>
      <c r="Z122" s="285"/>
    </row>
    <row r="123" spans="2:26" s="70" customFormat="1" ht="12" x14ac:dyDescent="0.3">
      <c r="B123" s="196" t="str">
        <f>IF('INT-Pivots'!G118="","",'INT-Pivots'!G118)</f>
        <v/>
      </c>
      <c r="C123" s="197" t="str">
        <f>IF('INT-Pivots'!K118="","",IF('INT-Pivots'!K118="(blank)","Project end",VALUE('INT-Pivots'!K118)))</f>
        <v/>
      </c>
      <c r="D123" s="198" t="str">
        <f>IF(ISBLANK('2. Narrative'!R91),"",'2. Narrative'!R91)</f>
        <v/>
      </c>
      <c r="E123" s="198" t="str">
        <f>IF(ISBLANK('2. Narrative'!X91),"",'2. Narrative'!X91)</f>
        <v/>
      </c>
      <c r="F123" s="198" t="str">
        <f>IF(ISBLANK('2. Narrative'!AD91),"",'2. Narrative'!AD91)</f>
        <v/>
      </c>
      <c r="G123" s="198" t="str">
        <f>IF(ISBLANK('2. Narrative'!AJ91),"",'2. Narrative'!AJ91)</f>
        <v/>
      </c>
      <c r="H123" s="198" t="str">
        <f>IF(ISBLANK('2. Narrative'!AP91),"",'2. Narrative'!AP91)</f>
        <v/>
      </c>
      <c r="I123" s="199" t="str">
        <f t="shared" si="9"/>
        <v>no</v>
      </c>
      <c r="J123" s="199" t="str">
        <f t="shared" si="11"/>
        <v>no</v>
      </c>
      <c r="K123" s="199" t="str">
        <f t="shared" si="10"/>
        <v>no</v>
      </c>
      <c r="M123" s="174" t="str">
        <f>IF('INT-Pivots'!AT117="","",IF('INT-Pivots'!AT117="0","",'INT-Pivots'!AT117))</f>
        <v/>
      </c>
      <c r="N123" s="174" t="str">
        <f>IF('INT-Pivots'!AU117="","",IF('INT-Pivots'!AU117="0","",'INT-Pivots'!AU117))</f>
        <v/>
      </c>
      <c r="O123" s="277" t="str">
        <f>IF('INT-Pivots'!BA117="","",IF('INT-Pivots'!BA117="0","",'INT-Pivots'!BA117))</f>
        <v/>
      </c>
      <c r="P123" s="321">
        <f t="shared" si="12"/>
        <v>0</v>
      </c>
      <c r="Q123" s="322">
        <f>IF(ISBLANK('3. Expenditures'!L117),0,'3. Expenditures'!L117)</f>
        <v>0</v>
      </c>
      <c r="R123" s="323">
        <f>IF(ISBLANK('3. Expenditures'!N117),0,'3. Expenditures'!N117)</f>
        <v>0</v>
      </c>
      <c r="S123" s="323">
        <f>IF(ISBLANK('3. Expenditures'!P117),0,'3. Expenditures'!P117)</f>
        <v>0</v>
      </c>
      <c r="T123" s="323">
        <f>IF(ISBLANK('3. Expenditures'!R117),0,'3. Expenditures'!R117)</f>
        <v>0</v>
      </c>
      <c r="U123" s="323">
        <f>IF(ISBLANK('3. Expenditures'!T117),0,'3. Expenditures'!T117)</f>
        <v>0</v>
      </c>
      <c r="V123" s="285"/>
      <c r="W123" s="285"/>
      <c r="X123" s="285"/>
      <c r="Y123" s="285"/>
      <c r="Z123" s="285"/>
    </row>
    <row r="124" spans="2:26" s="70" customFormat="1" ht="12" x14ac:dyDescent="0.3">
      <c r="B124" s="196" t="str">
        <f>IF('INT-Pivots'!G119="","",'INT-Pivots'!G119)</f>
        <v/>
      </c>
      <c r="C124" s="197" t="str">
        <f>IF('INT-Pivots'!K119="","",IF('INT-Pivots'!K119="(blank)","Project end",VALUE('INT-Pivots'!K119)))</f>
        <v/>
      </c>
      <c r="D124" s="198" t="str">
        <f>IF(ISBLANK('2. Narrative'!R92),"",'2. Narrative'!R92)</f>
        <v/>
      </c>
      <c r="E124" s="198" t="str">
        <f>IF(ISBLANK('2. Narrative'!X92),"",'2. Narrative'!X92)</f>
        <v/>
      </c>
      <c r="F124" s="198" t="str">
        <f>IF(ISBLANK('2. Narrative'!AD92),"",'2. Narrative'!AD92)</f>
        <v/>
      </c>
      <c r="G124" s="198" t="str">
        <f>IF(ISBLANK('2. Narrative'!AJ92),"",'2. Narrative'!AJ92)</f>
        <v/>
      </c>
      <c r="H124" s="198" t="str">
        <f>IF(ISBLANK('2. Narrative'!AP92),"",'2. Narrative'!AP92)</f>
        <v/>
      </c>
      <c r="I124" s="199" t="str">
        <f t="shared" si="9"/>
        <v>no</v>
      </c>
      <c r="J124" s="199" t="str">
        <f t="shared" si="11"/>
        <v>no</v>
      </c>
      <c r="K124" s="199" t="str">
        <f t="shared" si="10"/>
        <v>no</v>
      </c>
      <c r="M124" s="174" t="str">
        <f>IF('INT-Pivots'!AT118="","",IF('INT-Pivots'!AT118="0","",'INT-Pivots'!AT118))</f>
        <v/>
      </c>
      <c r="N124" s="174" t="str">
        <f>IF('INT-Pivots'!AU118="","",IF('INT-Pivots'!AU118="0","",'INT-Pivots'!AU118))</f>
        <v/>
      </c>
      <c r="O124" s="277" t="str">
        <f>IF('INT-Pivots'!BA118="","",IF('INT-Pivots'!BA118="0","",'INT-Pivots'!BA118))</f>
        <v/>
      </c>
      <c r="P124" s="321">
        <f t="shared" si="12"/>
        <v>0</v>
      </c>
      <c r="Q124" s="322">
        <f>IF(ISBLANK('3. Expenditures'!L118),0,'3. Expenditures'!L118)</f>
        <v>0</v>
      </c>
      <c r="R124" s="323">
        <f>IF(ISBLANK('3. Expenditures'!N118),0,'3. Expenditures'!N118)</f>
        <v>0</v>
      </c>
      <c r="S124" s="323">
        <f>IF(ISBLANK('3. Expenditures'!P118),0,'3. Expenditures'!P118)</f>
        <v>0</v>
      </c>
      <c r="T124" s="323">
        <f>IF(ISBLANK('3. Expenditures'!R118),0,'3. Expenditures'!R118)</f>
        <v>0</v>
      </c>
      <c r="U124" s="323">
        <f>IF(ISBLANK('3. Expenditures'!T118),0,'3. Expenditures'!T118)</f>
        <v>0</v>
      </c>
      <c r="V124" s="285"/>
      <c r="W124" s="285"/>
      <c r="X124" s="285"/>
      <c r="Y124" s="285"/>
      <c r="Z124" s="285"/>
    </row>
    <row r="125" spans="2:26" s="70" customFormat="1" ht="12" x14ac:dyDescent="0.3">
      <c r="B125" s="196" t="str">
        <f>IF('INT-Pivots'!G120="","",'INT-Pivots'!G120)</f>
        <v/>
      </c>
      <c r="C125" s="197" t="str">
        <f>IF('INT-Pivots'!K120="","",IF('INT-Pivots'!K120="(blank)","Project end",VALUE('INT-Pivots'!K120)))</f>
        <v/>
      </c>
      <c r="D125" s="198" t="str">
        <f>IF(ISBLANK('2. Narrative'!R93),"",'2. Narrative'!R93)</f>
        <v/>
      </c>
      <c r="E125" s="198" t="str">
        <f>IF(ISBLANK('2. Narrative'!X93),"",'2. Narrative'!X93)</f>
        <v/>
      </c>
      <c r="F125" s="198" t="str">
        <f>IF(ISBLANK('2. Narrative'!AD93),"",'2. Narrative'!AD93)</f>
        <v/>
      </c>
      <c r="G125" s="198" t="str">
        <f>IF(ISBLANK('2. Narrative'!AJ93),"",'2. Narrative'!AJ93)</f>
        <v/>
      </c>
      <c r="H125" s="198" t="str">
        <f>IF(ISBLANK('2. Narrative'!AP93),"",'2. Narrative'!AP93)</f>
        <v/>
      </c>
      <c r="I125" s="199" t="str">
        <f t="shared" si="9"/>
        <v>no</v>
      </c>
      <c r="J125" s="199" t="str">
        <f t="shared" si="11"/>
        <v>no</v>
      </c>
      <c r="K125" s="199" t="str">
        <f t="shared" si="10"/>
        <v>no</v>
      </c>
      <c r="M125" s="174" t="str">
        <f>IF('INT-Pivots'!AT119="","",IF('INT-Pivots'!AT119="0","",'INT-Pivots'!AT119))</f>
        <v/>
      </c>
      <c r="N125" s="174" t="str">
        <f>IF('INT-Pivots'!AU119="","",IF('INT-Pivots'!AU119="0","",'INT-Pivots'!AU119))</f>
        <v/>
      </c>
      <c r="O125" s="277" t="str">
        <f>IF('INT-Pivots'!BA119="","",IF('INT-Pivots'!BA119="0","",'INT-Pivots'!BA119))</f>
        <v/>
      </c>
      <c r="P125" s="321">
        <f t="shared" si="12"/>
        <v>0</v>
      </c>
      <c r="Q125" s="322">
        <f>IF(ISBLANK('3. Expenditures'!L119),0,'3. Expenditures'!L119)</f>
        <v>0</v>
      </c>
      <c r="R125" s="323">
        <f>IF(ISBLANK('3. Expenditures'!N119),0,'3. Expenditures'!N119)</f>
        <v>0</v>
      </c>
      <c r="S125" s="323">
        <f>IF(ISBLANK('3. Expenditures'!P119),0,'3. Expenditures'!P119)</f>
        <v>0</v>
      </c>
      <c r="T125" s="323">
        <f>IF(ISBLANK('3. Expenditures'!R119),0,'3. Expenditures'!R119)</f>
        <v>0</v>
      </c>
      <c r="U125" s="323">
        <f>IF(ISBLANK('3. Expenditures'!T119),0,'3. Expenditures'!T119)</f>
        <v>0</v>
      </c>
      <c r="V125" s="285"/>
      <c r="W125" s="285"/>
      <c r="X125" s="285"/>
      <c r="Y125" s="285"/>
      <c r="Z125" s="285"/>
    </row>
    <row r="126" spans="2:26" s="70" customFormat="1" ht="12" x14ac:dyDescent="0.3">
      <c r="B126" s="196" t="str">
        <f>IF('INT-Pivots'!G121="","",'INT-Pivots'!G121)</f>
        <v/>
      </c>
      <c r="C126" s="197" t="str">
        <f>IF('INT-Pivots'!K121="","",IF('INT-Pivots'!K121="(blank)","Project end",VALUE('INT-Pivots'!K121)))</f>
        <v/>
      </c>
      <c r="D126" s="198" t="str">
        <f>IF(ISBLANK('2. Narrative'!R94),"",'2. Narrative'!R94)</f>
        <v/>
      </c>
      <c r="E126" s="198" t="str">
        <f>IF(ISBLANK('2. Narrative'!X94),"",'2. Narrative'!X94)</f>
        <v/>
      </c>
      <c r="F126" s="198" t="str">
        <f>IF(ISBLANK('2. Narrative'!AD94),"",'2. Narrative'!AD94)</f>
        <v/>
      </c>
      <c r="G126" s="198" t="str">
        <f>IF(ISBLANK('2. Narrative'!AJ94),"",'2. Narrative'!AJ94)</f>
        <v/>
      </c>
      <c r="H126" s="198" t="str">
        <f>IF(ISBLANK('2. Narrative'!AP94),"",'2. Narrative'!AP94)</f>
        <v/>
      </c>
      <c r="I126" s="199" t="str">
        <f t="shared" si="9"/>
        <v>no</v>
      </c>
      <c r="J126" s="199" t="str">
        <f t="shared" si="11"/>
        <v>no</v>
      </c>
      <c r="K126" s="199" t="str">
        <f t="shared" si="10"/>
        <v>no</v>
      </c>
      <c r="M126" s="174" t="str">
        <f>IF('INT-Pivots'!AT120="","",IF('INT-Pivots'!AT120="0","",'INT-Pivots'!AT120))</f>
        <v/>
      </c>
      <c r="N126" s="174" t="str">
        <f>IF('INT-Pivots'!AU120="","",IF('INT-Pivots'!AU120="0","",'INT-Pivots'!AU120))</f>
        <v/>
      </c>
      <c r="O126" s="277" t="str">
        <f>IF('INT-Pivots'!BA120="","",IF('INT-Pivots'!BA120="0","",'INT-Pivots'!BA120))</f>
        <v/>
      </c>
      <c r="P126" s="321">
        <f t="shared" si="12"/>
        <v>0</v>
      </c>
      <c r="Q126" s="322">
        <f>IF(ISBLANK('3. Expenditures'!L120),0,'3. Expenditures'!L120)</f>
        <v>0</v>
      </c>
      <c r="R126" s="323">
        <f>IF(ISBLANK('3. Expenditures'!N120),0,'3. Expenditures'!N120)</f>
        <v>0</v>
      </c>
      <c r="S126" s="323">
        <f>IF(ISBLANK('3. Expenditures'!P120),0,'3. Expenditures'!P120)</f>
        <v>0</v>
      </c>
      <c r="T126" s="323">
        <f>IF(ISBLANK('3. Expenditures'!R120),0,'3. Expenditures'!R120)</f>
        <v>0</v>
      </c>
      <c r="U126" s="323">
        <f>IF(ISBLANK('3. Expenditures'!T120),0,'3. Expenditures'!T120)</f>
        <v>0</v>
      </c>
      <c r="V126" s="285"/>
      <c r="W126" s="285"/>
      <c r="X126" s="285"/>
      <c r="Y126" s="285"/>
      <c r="Z126" s="285"/>
    </row>
    <row r="127" spans="2:26" s="70" customFormat="1" ht="12" x14ac:dyDescent="0.3">
      <c r="B127" s="196" t="str">
        <f>IF('INT-Pivots'!G122="","",'INT-Pivots'!G122)</f>
        <v/>
      </c>
      <c r="C127" s="197" t="str">
        <f>IF('INT-Pivots'!K122="","",IF('INT-Pivots'!K122="(blank)","Project end",VALUE('INT-Pivots'!K122)))</f>
        <v/>
      </c>
      <c r="D127" s="198" t="str">
        <f>IF(ISBLANK('2. Narrative'!R95),"",'2. Narrative'!R95)</f>
        <v/>
      </c>
      <c r="E127" s="198" t="str">
        <f>IF(ISBLANK('2. Narrative'!X95),"",'2. Narrative'!X95)</f>
        <v/>
      </c>
      <c r="F127" s="198" t="str">
        <f>IF(ISBLANK('2. Narrative'!AD95),"",'2. Narrative'!AD95)</f>
        <v/>
      </c>
      <c r="G127" s="198" t="str">
        <f>IF(ISBLANK('2. Narrative'!AJ95),"",'2. Narrative'!AJ95)</f>
        <v/>
      </c>
      <c r="H127" s="198" t="str">
        <f>IF(ISBLANK('2. Narrative'!AP95),"",'2. Narrative'!AP95)</f>
        <v/>
      </c>
      <c r="I127" s="199" t="str">
        <f t="shared" si="9"/>
        <v>no</v>
      </c>
      <c r="J127" s="199" t="str">
        <f t="shared" si="11"/>
        <v>no</v>
      </c>
      <c r="K127" s="199" t="str">
        <f t="shared" si="10"/>
        <v>no</v>
      </c>
      <c r="M127" s="174" t="str">
        <f>IF('INT-Pivots'!AT121="","",IF('INT-Pivots'!AT121="0","",'INT-Pivots'!AT121))</f>
        <v/>
      </c>
      <c r="N127" s="174" t="str">
        <f>IF('INT-Pivots'!AU121="","",IF('INT-Pivots'!AU121="0","",'INT-Pivots'!AU121))</f>
        <v/>
      </c>
      <c r="O127" s="277" t="str">
        <f>IF('INT-Pivots'!BA121="","",IF('INT-Pivots'!BA121="0","",'INT-Pivots'!BA121))</f>
        <v/>
      </c>
      <c r="P127" s="321">
        <f t="shared" si="12"/>
        <v>0</v>
      </c>
      <c r="Q127" s="322">
        <f>IF(ISBLANK('3. Expenditures'!L121),0,'3. Expenditures'!L121)</f>
        <v>0</v>
      </c>
      <c r="R127" s="323">
        <f>IF(ISBLANK('3. Expenditures'!N121),0,'3. Expenditures'!N121)</f>
        <v>0</v>
      </c>
      <c r="S127" s="323">
        <f>IF(ISBLANK('3. Expenditures'!P121),0,'3. Expenditures'!P121)</f>
        <v>0</v>
      </c>
      <c r="T127" s="323">
        <f>IF(ISBLANK('3. Expenditures'!R121),0,'3. Expenditures'!R121)</f>
        <v>0</v>
      </c>
      <c r="U127" s="323">
        <f>IF(ISBLANK('3. Expenditures'!T121),0,'3. Expenditures'!T121)</f>
        <v>0</v>
      </c>
      <c r="V127" s="285"/>
      <c r="W127" s="285"/>
      <c r="X127" s="285"/>
      <c r="Y127" s="285"/>
      <c r="Z127" s="285"/>
    </row>
    <row r="128" spans="2:26" s="70" customFormat="1" ht="12" x14ac:dyDescent="0.3">
      <c r="B128" s="196" t="str">
        <f>IF('INT-Pivots'!G123="","",'INT-Pivots'!G123)</f>
        <v/>
      </c>
      <c r="C128" s="197" t="str">
        <f>IF('INT-Pivots'!K123="","",IF('INT-Pivots'!K123="(blank)","Project end",VALUE('INT-Pivots'!K123)))</f>
        <v/>
      </c>
      <c r="D128" s="198" t="str">
        <f>IF(ISBLANK('2. Narrative'!R96),"",'2. Narrative'!R96)</f>
        <v/>
      </c>
      <c r="E128" s="198" t="str">
        <f>IF(ISBLANK('2. Narrative'!X96),"",'2. Narrative'!X96)</f>
        <v/>
      </c>
      <c r="F128" s="198" t="str">
        <f>IF(ISBLANK('2. Narrative'!AD96),"",'2. Narrative'!AD96)</f>
        <v/>
      </c>
      <c r="G128" s="198" t="str">
        <f>IF(ISBLANK('2. Narrative'!AJ96),"",'2. Narrative'!AJ96)</f>
        <v/>
      </c>
      <c r="H128" s="198" t="str">
        <f>IF(ISBLANK('2. Narrative'!AP96),"",'2. Narrative'!AP96)</f>
        <v/>
      </c>
      <c r="I128" s="199" t="str">
        <f t="shared" si="9"/>
        <v>no</v>
      </c>
      <c r="J128" s="199" t="str">
        <f t="shared" si="11"/>
        <v>no</v>
      </c>
      <c r="K128" s="199" t="str">
        <f t="shared" si="10"/>
        <v>no</v>
      </c>
      <c r="M128" s="174" t="str">
        <f>IF('INT-Pivots'!AT122="","",IF('INT-Pivots'!AT122="0","",'INT-Pivots'!AT122))</f>
        <v/>
      </c>
      <c r="N128" s="174" t="str">
        <f>IF('INT-Pivots'!AU122="","",IF('INT-Pivots'!AU122="0","",'INT-Pivots'!AU122))</f>
        <v/>
      </c>
      <c r="O128" s="277" t="str">
        <f>IF('INT-Pivots'!BA122="","",IF('INT-Pivots'!BA122="0","",'INT-Pivots'!BA122))</f>
        <v/>
      </c>
      <c r="P128" s="321">
        <f t="shared" si="12"/>
        <v>0</v>
      </c>
      <c r="Q128" s="322">
        <f>IF(ISBLANK('3. Expenditures'!L122),0,'3. Expenditures'!L122)</f>
        <v>0</v>
      </c>
      <c r="R128" s="323">
        <f>IF(ISBLANK('3. Expenditures'!N122),0,'3. Expenditures'!N122)</f>
        <v>0</v>
      </c>
      <c r="S128" s="323">
        <f>IF(ISBLANK('3. Expenditures'!P122),0,'3. Expenditures'!P122)</f>
        <v>0</v>
      </c>
      <c r="T128" s="323">
        <f>IF(ISBLANK('3. Expenditures'!R122),0,'3. Expenditures'!R122)</f>
        <v>0</v>
      </c>
      <c r="U128" s="323">
        <f>IF(ISBLANK('3. Expenditures'!T122),0,'3. Expenditures'!T122)</f>
        <v>0</v>
      </c>
      <c r="V128" s="285"/>
      <c r="W128" s="285"/>
      <c r="X128" s="285"/>
      <c r="Y128" s="285"/>
      <c r="Z128" s="285"/>
    </row>
    <row r="129" spans="2:26" s="70" customFormat="1" ht="12" x14ac:dyDescent="0.3">
      <c r="B129" s="196" t="str">
        <f>IF('INT-Pivots'!G124="","",'INT-Pivots'!G124)</f>
        <v/>
      </c>
      <c r="C129" s="197" t="str">
        <f>IF('INT-Pivots'!K124="","",IF('INT-Pivots'!K124="(blank)","Project end",VALUE('INT-Pivots'!K124)))</f>
        <v/>
      </c>
      <c r="D129" s="198" t="str">
        <f>IF(ISBLANK('2. Narrative'!R97),"",'2. Narrative'!R97)</f>
        <v/>
      </c>
      <c r="E129" s="198" t="str">
        <f>IF(ISBLANK('2. Narrative'!X97),"",'2. Narrative'!X97)</f>
        <v/>
      </c>
      <c r="F129" s="198" t="str">
        <f>IF(ISBLANK('2. Narrative'!AD97),"",'2. Narrative'!AD97)</f>
        <v/>
      </c>
      <c r="G129" s="198" t="str">
        <f>IF(ISBLANK('2. Narrative'!AJ97),"",'2. Narrative'!AJ97)</f>
        <v/>
      </c>
      <c r="H129" s="198" t="str">
        <f>IF(ISBLANK('2. Narrative'!AP97),"",'2. Narrative'!AP97)</f>
        <v/>
      </c>
      <c r="I129" s="199" t="str">
        <f t="shared" si="9"/>
        <v>no</v>
      </c>
      <c r="J129" s="199" t="str">
        <f t="shared" si="11"/>
        <v>no</v>
      </c>
      <c r="K129" s="199" t="str">
        <f t="shared" si="10"/>
        <v>no</v>
      </c>
      <c r="M129" s="174" t="str">
        <f>IF('INT-Pivots'!AT123="","",IF('INT-Pivots'!AT123="0","",'INT-Pivots'!AT123))</f>
        <v/>
      </c>
      <c r="N129" s="174" t="str">
        <f>IF('INT-Pivots'!AU123="","",IF('INT-Pivots'!AU123="0","",'INT-Pivots'!AU123))</f>
        <v/>
      </c>
      <c r="O129" s="277" t="str">
        <f>IF('INT-Pivots'!BA123="","",IF('INT-Pivots'!BA123="0","",'INT-Pivots'!BA123))</f>
        <v/>
      </c>
      <c r="P129" s="321">
        <f t="shared" si="12"/>
        <v>0</v>
      </c>
      <c r="Q129" s="322">
        <f>IF(ISBLANK('3. Expenditures'!L123),0,'3. Expenditures'!L123)</f>
        <v>0</v>
      </c>
      <c r="R129" s="323">
        <f>IF(ISBLANK('3. Expenditures'!N123),0,'3. Expenditures'!N123)</f>
        <v>0</v>
      </c>
      <c r="S129" s="323">
        <f>IF(ISBLANK('3. Expenditures'!P123),0,'3. Expenditures'!P123)</f>
        <v>0</v>
      </c>
      <c r="T129" s="323">
        <f>IF(ISBLANK('3. Expenditures'!R123),0,'3. Expenditures'!R123)</f>
        <v>0</v>
      </c>
      <c r="U129" s="323">
        <f>IF(ISBLANK('3. Expenditures'!T123),0,'3. Expenditures'!T123)</f>
        <v>0</v>
      </c>
      <c r="V129" s="285"/>
      <c r="W129" s="285"/>
      <c r="X129" s="285"/>
      <c r="Y129" s="285"/>
      <c r="Z129" s="285"/>
    </row>
    <row r="130" spans="2:26" s="70" customFormat="1" ht="12" x14ac:dyDescent="0.3">
      <c r="B130" s="196" t="str">
        <f>IF('INT-Pivots'!G125="","",'INT-Pivots'!G125)</f>
        <v/>
      </c>
      <c r="C130" s="197" t="str">
        <f>IF('INT-Pivots'!K125="","",IF('INT-Pivots'!K125="(blank)","Project end",VALUE('INT-Pivots'!K125)))</f>
        <v/>
      </c>
      <c r="D130" s="198" t="str">
        <f>IF(ISBLANK('2. Narrative'!R98),"",'2. Narrative'!R98)</f>
        <v/>
      </c>
      <c r="E130" s="198" t="str">
        <f>IF(ISBLANK('2. Narrative'!X98),"",'2. Narrative'!X98)</f>
        <v/>
      </c>
      <c r="F130" s="198" t="str">
        <f>IF(ISBLANK('2. Narrative'!AD98),"",'2. Narrative'!AD98)</f>
        <v/>
      </c>
      <c r="G130" s="198" t="str">
        <f>IF(ISBLANK('2. Narrative'!AJ98),"",'2. Narrative'!AJ98)</f>
        <v/>
      </c>
      <c r="H130" s="198" t="str">
        <f>IF(ISBLANK('2. Narrative'!AP98),"",'2. Narrative'!AP98)</f>
        <v/>
      </c>
      <c r="I130" s="199" t="str">
        <f t="shared" si="9"/>
        <v>no</v>
      </c>
      <c r="J130" s="199" t="str">
        <f t="shared" si="11"/>
        <v>no</v>
      </c>
      <c r="K130" s="199" t="str">
        <f t="shared" si="10"/>
        <v>no</v>
      </c>
      <c r="M130" s="174" t="str">
        <f>IF('INT-Pivots'!AT124="","",IF('INT-Pivots'!AT124="0","",'INT-Pivots'!AT124))</f>
        <v/>
      </c>
      <c r="N130" s="174" t="str">
        <f>IF('INT-Pivots'!AU124="","",IF('INT-Pivots'!AU124="0","",'INT-Pivots'!AU124))</f>
        <v/>
      </c>
      <c r="O130" s="277" t="str">
        <f>IF('INT-Pivots'!BA124="","",IF('INT-Pivots'!BA124="0","",'INT-Pivots'!BA124))</f>
        <v/>
      </c>
      <c r="P130" s="321">
        <f t="shared" si="12"/>
        <v>0</v>
      </c>
      <c r="Q130" s="322">
        <f>IF(ISBLANK('3. Expenditures'!L124),0,'3. Expenditures'!L124)</f>
        <v>0</v>
      </c>
      <c r="R130" s="323">
        <f>IF(ISBLANK('3. Expenditures'!N124),0,'3. Expenditures'!N124)</f>
        <v>0</v>
      </c>
      <c r="S130" s="323">
        <f>IF(ISBLANK('3. Expenditures'!P124),0,'3. Expenditures'!P124)</f>
        <v>0</v>
      </c>
      <c r="T130" s="323">
        <f>IF(ISBLANK('3. Expenditures'!R124),0,'3. Expenditures'!R124)</f>
        <v>0</v>
      </c>
      <c r="U130" s="323">
        <f>IF(ISBLANK('3. Expenditures'!T124),0,'3. Expenditures'!T124)</f>
        <v>0</v>
      </c>
      <c r="V130" s="285"/>
      <c r="W130" s="285"/>
      <c r="X130" s="285"/>
      <c r="Y130" s="285"/>
      <c r="Z130" s="285"/>
    </row>
    <row r="131" spans="2:26" s="70" customFormat="1" ht="12" x14ac:dyDescent="0.3">
      <c r="B131" s="196" t="str">
        <f>IF('INT-Pivots'!G126="","",'INT-Pivots'!G126)</f>
        <v/>
      </c>
      <c r="C131" s="197" t="str">
        <f>IF('INT-Pivots'!K126="","",IF('INT-Pivots'!K126="(blank)","Project end",VALUE('INT-Pivots'!K126)))</f>
        <v/>
      </c>
      <c r="D131" s="198" t="str">
        <f>IF(ISBLANK('2. Narrative'!R99),"",'2. Narrative'!R99)</f>
        <v/>
      </c>
      <c r="E131" s="198" t="str">
        <f>IF(ISBLANK('2. Narrative'!X99),"",'2. Narrative'!X99)</f>
        <v/>
      </c>
      <c r="F131" s="198" t="str">
        <f>IF(ISBLANK('2. Narrative'!AD99),"",'2. Narrative'!AD99)</f>
        <v/>
      </c>
      <c r="G131" s="198" t="str">
        <f>IF(ISBLANK('2. Narrative'!AJ99),"",'2. Narrative'!AJ99)</f>
        <v/>
      </c>
      <c r="H131" s="198" t="str">
        <f>IF(ISBLANK('2. Narrative'!AP99),"",'2. Narrative'!AP99)</f>
        <v/>
      </c>
      <c r="I131" s="199" t="str">
        <f t="shared" si="9"/>
        <v>no</v>
      </c>
      <c r="J131" s="199" t="str">
        <f t="shared" si="11"/>
        <v>no</v>
      </c>
      <c r="K131" s="199" t="str">
        <f t="shared" si="10"/>
        <v>no</v>
      </c>
      <c r="M131" s="174" t="str">
        <f>IF('INT-Pivots'!AT125="","",IF('INT-Pivots'!AT125="0","",'INT-Pivots'!AT125))</f>
        <v/>
      </c>
      <c r="N131" s="174" t="str">
        <f>IF('INT-Pivots'!AU125="","",IF('INT-Pivots'!AU125="0","",'INT-Pivots'!AU125))</f>
        <v/>
      </c>
      <c r="O131" s="277" t="str">
        <f>IF('INT-Pivots'!BA125="","",IF('INT-Pivots'!BA125="0","",'INT-Pivots'!BA125))</f>
        <v/>
      </c>
      <c r="P131" s="321">
        <f t="shared" si="12"/>
        <v>0</v>
      </c>
      <c r="Q131" s="322">
        <f>IF(ISBLANK('3. Expenditures'!L125),0,'3. Expenditures'!L125)</f>
        <v>0</v>
      </c>
      <c r="R131" s="323">
        <f>IF(ISBLANK('3. Expenditures'!N125),0,'3. Expenditures'!N125)</f>
        <v>0</v>
      </c>
      <c r="S131" s="323">
        <f>IF(ISBLANK('3. Expenditures'!P125),0,'3. Expenditures'!P125)</f>
        <v>0</v>
      </c>
      <c r="T131" s="323">
        <f>IF(ISBLANK('3. Expenditures'!R125),0,'3. Expenditures'!R125)</f>
        <v>0</v>
      </c>
      <c r="U131" s="323">
        <f>IF(ISBLANK('3. Expenditures'!T125),0,'3. Expenditures'!T125)</f>
        <v>0</v>
      </c>
      <c r="V131" s="285"/>
      <c r="W131" s="285"/>
      <c r="X131" s="285"/>
      <c r="Y131" s="285"/>
      <c r="Z131" s="285"/>
    </row>
    <row r="132" spans="2:26" s="70" customFormat="1" ht="12" x14ac:dyDescent="0.3">
      <c r="B132" s="196" t="str">
        <f>IF('INT-Pivots'!G127="","",'INT-Pivots'!G127)</f>
        <v/>
      </c>
      <c r="C132" s="197" t="str">
        <f>IF('INT-Pivots'!K127="","",IF('INT-Pivots'!K127="(blank)","Project end",VALUE('INT-Pivots'!K127)))</f>
        <v/>
      </c>
      <c r="D132" s="198" t="str">
        <f>IF(ISBLANK('2. Narrative'!R100),"",'2. Narrative'!R100)</f>
        <v/>
      </c>
      <c r="E132" s="198" t="str">
        <f>IF(ISBLANK('2. Narrative'!X100),"",'2. Narrative'!X100)</f>
        <v/>
      </c>
      <c r="F132" s="198" t="str">
        <f>IF(ISBLANK('2. Narrative'!AD100),"",'2. Narrative'!AD100)</f>
        <v/>
      </c>
      <c r="G132" s="198" t="str">
        <f>IF(ISBLANK('2. Narrative'!AJ100),"",'2. Narrative'!AJ100)</f>
        <v/>
      </c>
      <c r="H132" s="198" t="str">
        <f>IF(ISBLANK('2. Narrative'!AP100),"",'2. Narrative'!AP100)</f>
        <v/>
      </c>
      <c r="I132" s="199" t="str">
        <f t="shared" si="9"/>
        <v>no</v>
      </c>
      <c r="J132" s="199" t="str">
        <f t="shared" si="11"/>
        <v>no</v>
      </c>
      <c r="K132" s="199" t="str">
        <f t="shared" si="10"/>
        <v>no</v>
      </c>
      <c r="M132" s="174" t="str">
        <f>IF('INT-Pivots'!AT126="","",IF('INT-Pivots'!AT126="0","",'INT-Pivots'!AT126))</f>
        <v/>
      </c>
      <c r="N132" s="174" t="str">
        <f>IF('INT-Pivots'!AU126="","",IF('INT-Pivots'!AU126="0","",'INT-Pivots'!AU126))</f>
        <v/>
      </c>
      <c r="O132" s="277" t="str">
        <f>IF('INT-Pivots'!BA126="","",IF('INT-Pivots'!BA126="0","",'INT-Pivots'!BA126))</f>
        <v/>
      </c>
      <c r="P132" s="321">
        <f t="shared" si="12"/>
        <v>0</v>
      </c>
      <c r="Q132" s="322">
        <f>IF(ISBLANK('3. Expenditures'!L126),0,'3. Expenditures'!L126)</f>
        <v>0</v>
      </c>
      <c r="R132" s="323">
        <f>IF(ISBLANK('3. Expenditures'!N126),0,'3. Expenditures'!N126)</f>
        <v>0</v>
      </c>
      <c r="S132" s="323">
        <f>IF(ISBLANK('3. Expenditures'!P126),0,'3. Expenditures'!P126)</f>
        <v>0</v>
      </c>
      <c r="T132" s="323">
        <f>IF(ISBLANK('3. Expenditures'!R126),0,'3. Expenditures'!R126)</f>
        <v>0</v>
      </c>
      <c r="U132" s="323">
        <f>IF(ISBLANK('3. Expenditures'!T126),0,'3. Expenditures'!T126)</f>
        <v>0</v>
      </c>
      <c r="V132" s="285"/>
      <c r="W132" s="285"/>
      <c r="X132" s="285"/>
      <c r="Y132" s="285"/>
      <c r="Z132" s="285"/>
    </row>
    <row r="133" spans="2:26" s="70" customFormat="1" ht="12" x14ac:dyDescent="0.3">
      <c r="B133" s="196" t="str">
        <f>IF('INT-Pivots'!G128="","",'INT-Pivots'!G128)</f>
        <v/>
      </c>
      <c r="C133" s="197" t="str">
        <f>IF('INT-Pivots'!K128="","",IF('INT-Pivots'!K128="(blank)","Project end",VALUE('INT-Pivots'!K128)))</f>
        <v/>
      </c>
      <c r="D133" s="198" t="str">
        <f>IF(ISBLANK('2. Narrative'!R101),"",'2. Narrative'!R101)</f>
        <v/>
      </c>
      <c r="E133" s="198" t="str">
        <f>IF(ISBLANK('2. Narrative'!X101),"",'2. Narrative'!X101)</f>
        <v/>
      </c>
      <c r="F133" s="198" t="str">
        <f>IF(ISBLANK('2. Narrative'!AD101),"",'2. Narrative'!AD101)</f>
        <v/>
      </c>
      <c r="G133" s="198" t="str">
        <f>IF(ISBLANK('2. Narrative'!AJ101),"",'2. Narrative'!AJ101)</f>
        <v/>
      </c>
      <c r="H133" s="198" t="str">
        <f>IF(ISBLANK('2. Narrative'!AP101),"",'2. Narrative'!AP101)</f>
        <v/>
      </c>
      <c r="I133" s="199" t="str">
        <f t="shared" si="9"/>
        <v>no</v>
      </c>
      <c r="J133" s="199" t="str">
        <f t="shared" si="11"/>
        <v>no</v>
      </c>
      <c r="K133" s="199" t="str">
        <f t="shared" si="10"/>
        <v>no</v>
      </c>
      <c r="M133" s="174" t="str">
        <f>IF('INT-Pivots'!AT127="","",IF('INT-Pivots'!AT127="0","",'INT-Pivots'!AT127))</f>
        <v/>
      </c>
      <c r="N133" s="174" t="str">
        <f>IF('INT-Pivots'!AU127="","",IF('INT-Pivots'!AU127="0","",'INT-Pivots'!AU127))</f>
        <v/>
      </c>
      <c r="O133" s="277" t="str">
        <f>IF('INT-Pivots'!BA127="","",IF('INT-Pivots'!BA127="0","",'INT-Pivots'!BA127))</f>
        <v/>
      </c>
      <c r="P133" s="321">
        <f t="shared" si="12"/>
        <v>0</v>
      </c>
      <c r="Q133" s="322">
        <f>IF(ISBLANK('3. Expenditures'!L127),0,'3. Expenditures'!L127)</f>
        <v>0</v>
      </c>
      <c r="R133" s="323">
        <f>IF(ISBLANK('3. Expenditures'!N127),0,'3. Expenditures'!N127)</f>
        <v>0</v>
      </c>
      <c r="S133" s="323">
        <f>IF(ISBLANK('3. Expenditures'!P127),0,'3. Expenditures'!P127)</f>
        <v>0</v>
      </c>
      <c r="T133" s="323">
        <f>IF(ISBLANK('3. Expenditures'!R127),0,'3. Expenditures'!R127)</f>
        <v>0</v>
      </c>
      <c r="U133" s="323">
        <f>IF(ISBLANK('3. Expenditures'!T127),0,'3. Expenditures'!T127)</f>
        <v>0</v>
      </c>
      <c r="V133" s="285"/>
      <c r="W133" s="285"/>
      <c r="X133" s="285"/>
      <c r="Y133" s="285"/>
      <c r="Z133" s="285"/>
    </row>
    <row r="134" spans="2:26" s="70" customFormat="1" ht="12" x14ac:dyDescent="0.3">
      <c r="B134" s="196" t="str">
        <f>IF('INT-Pivots'!G129="","",'INT-Pivots'!G129)</f>
        <v/>
      </c>
      <c r="C134" s="197" t="str">
        <f>IF('INT-Pivots'!K129="","",IF('INT-Pivots'!K129="(blank)","Project end",VALUE('INT-Pivots'!K129)))</f>
        <v/>
      </c>
      <c r="D134" s="198" t="str">
        <f>IF(ISBLANK('2. Narrative'!R102),"",'2. Narrative'!R102)</f>
        <v/>
      </c>
      <c r="E134" s="198" t="str">
        <f>IF(ISBLANK('2. Narrative'!X102),"",'2. Narrative'!X102)</f>
        <v/>
      </c>
      <c r="F134" s="198" t="str">
        <f>IF(ISBLANK('2. Narrative'!AD102),"",'2. Narrative'!AD102)</f>
        <v/>
      </c>
      <c r="G134" s="198" t="str">
        <f>IF(ISBLANK('2. Narrative'!AJ102),"",'2. Narrative'!AJ102)</f>
        <v/>
      </c>
      <c r="H134" s="198" t="str">
        <f>IF(ISBLANK('2. Narrative'!AP102),"",'2. Narrative'!AP102)</f>
        <v/>
      </c>
      <c r="I134" s="199" t="str">
        <f t="shared" si="9"/>
        <v>no</v>
      </c>
      <c r="J134" s="199" t="str">
        <f t="shared" si="11"/>
        <v>no</v>
      </c>
      <c r="K134" s="199" t="str">
        <f t="shared" si="10"/>
        <v>no</v>
      </c>
      <c r="M134" s="174" t="str">
        <f>IF('INT-Pivots'!AT128="","",IF('INT-Pivots'!AT128="0","",'INT-Pivots'!AT128))</f>
        <v/>
      </c>
      <c r="N134" s="174" t="str">
        <f>IF('INT-Pivots'!AU128="","",IF('INT-Pivots'!AU128="0","",'INT-Pivots'!AU128))</f>
        <v/>
      </c>
      <c r="O134" s="277" t="str">
        <f>IF('INT-Pivots'!BA128="","",IF('INT-Pivots'!BA128="0","",'INT-Pivots'!BA128))</f>
        <v/>
      </c>
      <c r="P134" s="321">
        <f t="shared" si="12"/>
        <v>0</v>
      </c>
      <c r="Q134" s="322">
        <f>IF(ISBLANK('3. Expenditures'!L128),0,'3. Expenditures'!L128)</f>
        <v>0</v>
      </c>
      <c r="R134" s="323">
        <f>IF(ISBLANK('3. Expenditures'!N128),0,'3. Expenditures'!N128)</f>
        <v>0</v>
      </c>
      <c r="S134" s="323">
        <f>IF(ISBLANK('3. Expenditures'!P128),0,'3. Expenditures'!P128)</f>
        <v>0</v>
      </c>
      <c r="T134" s="323">
        <f>IF(ISBLANK('3. Expenditures'!R128),0,'3. Expenditures'!R128)</f>
        <v>0</v>
      </c>
      <c r="U134" s="323">
        <f>IF(ISBLANK('3. Expenditures'!T128),0,'3. Expenditures'!T128)</f>
        <v>0</v>
      </c>
      <c r="V134" s="285"/>
      <c r="W134" s="285"/>
      <c r="X134" s="285"/>
      <c r="Y134" s="285"/>
      <c r="Z134" s="285"/>
    </row>
    <row r="135" spans="2:26" s="70" customFormat="1" ht="12" x14ac:dyDescent="0.3">
      <c r="B135" s="196" t="str">
        <f>IF('INT-Pivots'!G130="","",'INT-Pivots'!G130)</f>
        <v/>
      </c>
      <c r="C135" s="197" t="str">
        <f>IF('INT-Pivots'!K130="","",IF('INT-Pivots'!K130="(blank)","Project end",VALUE('INT-Pivots'!K130)))</f>
        <v/>
      </c>
      <c r="D135" s="198" t="str">
        <f>IF(ISBLANK('2. Narrative'!R103),"",'2. Narrative'!R103)</f>
        <v/>
      </c>
      <c r="E135" s="198" t="str">
        <f>IF(ISBLANK('2. Narrative'!X103),"",'2. Narrative'!X103)</f>
        <v/>
      </c>
      <c r="F135" s="198" t="str">
        <f>IF(ISBLANK('2. Narrative'!AD103),"",'2. Narrative'!AD103)</f>
        <v/>
      </c>
      <c r="G135" s="198" t="str">
        <f>IF(ISBLANK('2. Narrative'!AJ103),"",'2. Narrative'!AJ103)</f>
        <v/>
      </c>
      <c r="H135" s="198" t="str">
        <f>IF(ISBLANK('2. Narrative'!AP103),"",'2. Narrative'!AP103)</f>
        <v/>
      </c>
      <c r="I135" s="199" t="str">
        <f t="shared" si="9"/>
        <v>no</v>
      </c>
      <c r="J135" s="199" t="str">
        <f t="shared" si="11"/>
        <v>no</v>
      </c>
      <c r="K135" s="199" t="str">
        <f t="shared" si="10"/>
        <v>no</v>
      </c>
      <c r="M135" s="174" t="str">
        <f>IF('INT-Pivots'!AT129="","",IF('INT-Pivots'!AT129="0","",'INT-Pivots'!AT129))</f>
        <v/>
      </c>
      <c r="N135" s="174" t="str">
        <f>IF('INT-Pivots'!AU129="","",IF('INT-Pivots'!AU129="0","",'INT-Pivots'!AU129))</f>
        <v/>
      </c>
      <c r="O135" s="277" t="str">
        <f>IF('INT-Pivots'!BA129="","",IF('INT-Pivots'!BA129="0","",'INT-Pivots'!BA129))</f>
        <v/>
      </c>
      <c r="P135" s="321">
        <f t="shared" si="12"/>
        <v>0</v>
      </c>
      <c r="Q135" s="322">
        <f>IF(ISBLANK('3. Expenditures'!L129),0,'3. Expenditures'!L129)</f>
        <v>0</v>
      </c>
      <c r="R135" s="323">
        <f>IF(ISBLANK('3. Expenditures'!N129),0,'3. Expenditures'!N129)</f>
        <v>0</v>
      </c>
      <c r="S135" s="323">
        <f>IF(ISBLANK('3. Expenditures'!P129),0,'3. Expenditures'!P129)</f>
        <v>0</v>
      </c>
      <c r="T135" s="323">
        <f>IF(ISBLANK('3. Expenditures'!R129),0,'3. Expenditures'!R129)</f>
        <v>0</v>
      </c>
      <c r="U135" s="323">
        <f>IF(ISBLANK('3. Expenditures'!T129),0,'3. Expenditures'!T129)</f>
        <v>0</v>
      </c>
      <c r="V135" s="285"/>
      <c r="W135" s="285"/>
      <c r="X135" s="285"/>
      <c r="Y135" s="285"/>
      <c r="Z135" s="285"/>
    </row>
    <row r="136" spans="2:26" s="70" customFormat="1" ht="12" x14ac:dyDescent="0.3">
      <c r="B136" s="196" t="str">
        <f>IF('INT-Pivots'!G131="","",'INT-Pivots'!G131)</f>
        <v/>
      </c>
      <c r="C136" s="197" t="str">
        <f>IF('INT-Pivots'!K131="","",IF('INT-Pivots'!K131="(blank)","Project end",VALUE('INT-Pivots'!K131)))</f>
        <v/>
      </c>
      <c r="D136" s="198" t="str">
        <f>IF(ISBLANK('2. Narrative'!R104),"",'2. Narrative'!R104)</f>
        <v/>
      </c>
      <c r="E136" s="198" t="str">
        <f>IF(ISBLANK('2. Narrative'!X104),"",'2. Narrative'!X104)</f>
        <v/>
      </c>
      <c r="F136" s="198" t="str">
        <f>IF(ISBLANK('2. Narrative'!AD104),"",'2. Narrative'!AD104)</f>
        <v/>
      </c>
      <c r="G136" s="198" t="str">
        <f>IF(ISBLANK('2. Narrative'!AJ104),"",'2. Narrative'!AJ104)</f>
        <v/>
      </c>
      <c r="H136" s="198" t="str">
        <f>IF(ISBLANK('2. Narrative'!AP104),"",'2. Narrative'!AP104)</f>
        <v/>
      </c>
      <c r="I136" s="199" t="str">
        <f t="shared" si="9"/>
        <v>no</v>
      </c>
      <c r="J136" s="199" t="str">
        <f t="shared" si="11"/>
        <v>no</v>
      </c>
      <c r="K136" s="199" t="str">
        <f t="shared" si="10"/>
        <v>no</v>
      </c>
      <c r="M136" s="174" t="str">
        <f>IF('INT-Pivots'!AT130="","",IF('INT-Pivots'!AT130="0","",'INT-Pivots'!AT130))</f>
        <v/>
      </c>
      <c r="N136" s="174" t="str">
        <f>IF('INT-Pivots'!AU130="","",IF('INT-Pivots'!AU130="0","",'INT-Pivots'!AU130))</f>
        <v/>
      </c>
      <c r="O136" s="277" t="str">
        <f>IF('INT-Pivots'!BA130="","",IF('INT-Pivots'!BA130="0","",'INT-Pivots'!BA130))</f>
        <v/>
      </c>
      <c r="P136" s="321">
        <f t="shared" si="12"/>
        <v>0</v>
      </c>
      <c r="Q136" s="322">
        <f>IF(ISBLANK('3. Expenditures'!L130),0,'3. Expenditures'!L130)</f>
        <v>0</v>
      </c>
      <c r="R136" s="323">
        <f>IF(ISBLANK('3. Expenditures'!N130),0,'3. Expenditures'!N130)</f>
        <v>0</v>
      </c>
      <c r="S136" s="323">
        <f>IF(ISBLANK('3. Expenditures'!P130),0,'3. Expenditures'!P130)</f>
        <v>0</v>
      </c>
      <c r="T136" s="323">
        <f>IF(ISBLANK('3. Expenditures'!R130),0,'3. Expenditures'!R130)</f>
        <v>0</v>
      </c>
      <c r="U136" s="323">
        <f>IF(ISBLANK('3. Expenditures'!T130),0,'3. Expenditures'!T130)</f>
        <v>0</v>
      </c>
      <c r="V136" s="285"/>
      <c r="W136" s="285"/>
      <c r="X136" s="285"/>
      <c r="Y136" s="285"/>
      <c r="Z136" s="285"/>
    </row>
    <row r="137" spans="2:26" s="70" customFormat="1" ht="12" x14ac:dyDescent="0.3">
      <c r="B137" s="196" t="str">
        <f>IF('INT-Pivots'!G132="","",'INT-Pivots'!G132)</f>
        <v/>
      </c>
      <c r="C137" s="197" t="str">
        <f>IF('INT-Pivots'!K132="","",IF('INT-Pivots'!K132="(blank)","Project end",VALUE('INT-Pivots'!K132)))</f>
        <v/>
      </c>
      <c r="D137" s="198" t="str">
        <f>IF(ISBLANK('2. Narrative'!R105),"",'2. Narrative'!R105)</f>
        <v/>
      </c>
      <c r="E137" s="198" t="str">
        <f>IF(ISBLANK('2. Narrative'!X105),"",'2. Narrative'!X105)</f>
        <v/>
      </c>
      <c r="F137" s="198" t="str">
        <f>IF(ISBLANK('2. Narrative'!AD105),"",'2. Narrative'!AD105)</f>
        <v/>
      </c>
      <c r="G137" s="198" t="str">
        <f>IF(ISBLANK('2. Narrative'!AJ105),"",'2. Narrative'!AJ105)</f>
        <v/>
      </c>
      <c r="H137" s="198" t="str">
        <f>IF(ISBLANK('2. Narrative'!AP105),"",'2. Narrative'!AP105)</f>
        <v/>
      </c>
      <c r="I137" s="199" t="str">
        <f t="shared" si="9"/>
        <v>no</v>
      </c>
      <c r="J137" s="199" t="str">
        <f t="shared" si="11"/>
        <v>no</v>
      </c>
      <c r="K137" s="199" t="str">
        <f t="shared" si="10"/>
        <v>no</v>
      </c>
      <c r="M137" s="174" t="str">
        <f>IF('INT-Pivots'!AT131="","",IF('INT-Pivots'!AT131="0","",'INT-Pivots'!AT131))</f>
        <v/>
      </c>
      <c r="N137" s="174" t="str">
        <f>IF('INT-Pivots'!AU131="","",IF('INT-Pivots'!AU131="0","",'INT-Pivots'!AU131))</f>
        <v/>
      </c>
      <c r="O137" s="277" t="str">
        <f>IF('INT-Pivots'!BA131="","",IF('INT-Pivots'!BA131="0","",'INT-Pivots'!BA131))</f>
        <v/>
      </c>
      <c r="P137" s="321">
        <f t="shared" si="12"/>
        <v>0</v>
      </c>
      <c r="Q137" s="322">
        <f>IF(ISBLANK('3. Expenditures'!L131),0,'3. Expenditures'!L131)</f>
        <v>0</v>
      </c>
      <c r="R137" s="323">
        <f>IF(ISBLANK('3. Expenditures'!N131),0,'3. Expenditures'!N131)</f>
        <v>0</v>
      </c>
      <c r="S137" s="323">
        <f>IF(ISBLANK('3. Expenditures'!P131),0,'3. Expenditures'!P131)</f>
        <v>0</v>
      </c>
      <c r="T137" s="323">
        <f>IF(ISBLANK('3. Expenditures'!R131),0,'3. Expenditures'!R131)</f>
        <v>0</v>
      </c>
      <c r="U137" s="323">
        <f>IF(ISBLANK('3. Expenditures'!T131),0,'3. Expenditures'!T131)</f>
        <v>0</v>
      </c>
      <c r="V137" s="285"/>
      <c r="W137" s="285"/>
      <c r="X137" s="285"/>
      <c r="Y137" s="285"/>
      <c r="Z137" s="285"/>
    </row>
    <row r="138" spans="2:26" s="70" customFormat="1" ht="12" x14ac:dyDescent="0.3">
      <c r="B138" s="196" t="str">
        <f>IF('INT-Pivots'!G133="","",'INT-Pivots'!G133)</f>
        <v/>
      </c>
      <c r="C138" s="197" t="str">
        <f>IF('INT-Pivots'!K133="","",IF('INT-Pivots'!K133="(blank)","Project end",VALUE('INT-Pivots'!K133)))</f>
        <v/>
      </c>
      <c r="D138" s="198" t="str">
        <f>IF(ISBLANK('2. Narrative'!R106),"",'2. Narrative'!R106)</f>
        <v/>
      </c>
      <c r="E138" s="198" t="str">
        <f>IF(ISBLANK('2. Narrative'!X106),"",'2. Narrative'!X106)</f>
        <v/>
      </c>
      <c r="F138" s="198" t="str">
        <f>IF(ISBLANK('2. Narrative'!AD106),"",'2. Narrative'!AD106)</f>
        <v/>
      </c>
      <c r="G138" s="198" t="str">
        <f>IF(ISBLANK('2. Narrative'!AJ106),"",'2. Narrative'!AJ106)</f>
        <v/>
      </c>
      <c r="H138" s="198" t="str">
        <f>IF(ISBLANK('2. Narrative'!AP106),"",'2. Narrative'!AP106)</f>
        <v/>
      </c>
      <c r="I138" s="199" t="str">
        <f t="shared" si="9"/>
        <v>no</v>
      </c>
      <c r="J138" s="199" t="str">
        <f t="shared" si="11"/>
        <v>no</v>
      </c>
      <c r="K138" s="199" t="str">
        <f t="shared" si="10"/>
        <v>no</v>
      </c>
      <c r="M138" s="174" t="str">
        <f>IF('INT-Pivots'!AT132="","",IF('INT-Pivots'!AT132="0","",'INT-Pivots'!AT132))</f>
        <v/>
      </c>
      <c r="N138" s="174" t="str">
        <f>IF('INT-Pivots'!AU132="","",IF('INT-Pivots'!AU132="0","",'INT-Pivots'!AU132))</f>
        <v/>
      </c>
      <c r="O138" s="277" t="str">
        <f>IF('INT-Pivots'!BA132="","",IF('INT-Pivots'!BA132="0","",'INT-Pivots'!BA132))</f>
        <v/>
      </c>
      <c r="P138" s="321">
        <f t="shared" si="12"/>
        <v>0</v>
      </c>
      <c r="Q138" s="322">
        <f>IF(ISBLANK('3. Expenditures'!L132),0,'3. Expenditures'!L132)</f>
        <v>0</v>
      </c>
      <c r="R138" s="323">
        <f>IF(ISBLANK('3. Expenditures'!N132),0,'3. Expenditures'!N132)</f>
        <v>0</v>
      </c>
      <c r="S138" s="323">
        <f>IF(ISBLANK('3. Expenditures'!P132),0,'3. Expenditures'!P132)</f>
        <v>0</v>
      </c>
      <c r="T138" s="323">
        <f>IF(ISBLANK('3. Expenditures'!R132),0,'3. Expenditures'!R132)</f>
        <v>0</v>
      </c>
      <c r="U138" s="323">
        <f>IF(ISBLANK('3. Expenditures'!T132),0,'3. Expenditures'!T132)</f>
        <v>0</v>
      </c>
      <c r="V138" s="285"/>
      <c r="W138" s="285"/>
      <c r="X138" s="285"/>
      <c r="Y138" s="285"/>
      <c r="Z138" s="285"/>
    </row>
    <row r="139" spans="2:26" s="70" customFormat="1" ht="12" x14ac:dyDescent="0.3">
      <c r="B139" s="196" t="str">
        <f>IF('INT-Pivots'!G134="","",'INT-Pivots'!G134)</f>
        <v/>
      </c>
      <c r="C139" s="197" t="str">
        <f>IF('INT-Pivots'!K134="","",IF('INT-Pivots'!K134="(blank)","Project end",VALUE('INT-Pivots'!K134)))</f>
        <v/>
      </c>
      <c r="D139" s="198" t="str">
        <f>IF(ISBLANK('2. Narrative'!R107),"",'2. Narrative'!R107)</f>
        <v/>
      </c>
      <c r="E139" s="198" t="str">
        <f>IF(ISBLANK('2. Narrative'!X107),"",'2. Narrative'!X107)</f>
        <v/>
      </c>
      <c r="F139" s="198" t="str">
        <f>IF(ISBLANK('2. Narrative'!AD107),"",'2. Narrative'!AD107)</f>
        <v/>
      </c>
      <c r="G139" s="198" t="str">
        <f>IF(ISBLANK('2. Narrative'!AJ107),"",'2. Narrative'!AJ107)</f>
        <v/>
      </c>
      <c r="H139" s="198" t="str">
        <f>IF(ISBLANK('2. Narrative'!AP107),"",'2. Narrative'!AP107)</f>
        <v/>
      </c>
      <c r="I139" s="199" t="str">
        <f t="shared" si="9"/>
        <v>no</v>
      </c>
      <c r="J139" s="199" t="str">
        <f t="shared" si="11"/>
        <v>no</v>
      </c>
      <c r="K139" s="199" t="str">
        <f t="shared" si="10"/>
        <v>no</v>
      </c>
      <c r="M139" s="174" t="str">
        <f>IF('INT-Pivots'!AT133="","",IF('INT-Pivots'!AT133="0","",'INT-Pivots'!AT133))</f>
        <v/>
      </c>
      <c r="N139" s="174" t="str">
        <f>IF('INT-Pivots'!AU133="","",IF('INT-Pivots'!AU133="0","",'INT-Pivots'!AU133))</f>
        <v/>
      </c>
      <c r="O139" s="277" t="str">
        <f>IF('INT-Pivots'!BA133="","",IF('INT-Pivots'!BA133="0","",'INT-Pivots'!BA133))</f>
        <v/>
      </c>
      <c r="P139" s="321">
        <f t="shared" si="12"/>
        <v>0</v>
      </c>
      <c r="Q139" s="322">
        <f>IF(ISBLANK('3. Expenditures'!L133),0,'3. Expenditures'!L133)</f>
        <v>0</v>
      </c>
      <c r="R139" s="323">
        <f>IF(ISBLANK('3. Expenditures'!N133),0,'3. Expenditures'!N133)</f>
        <v>0</v>
      </c>
      <c r="S139" s="323">
        <f>IF(ISBLANK('3. Expenditures'!P133),0,'3. Expenditures'!P133)</f>
        <v>0</v>
      </c>
      <c r="T139" s="323">
        <f>IF(ISBLANK('3. Expenditures'!R133),0,'3. Expenditures'!R133)</f>
        <v>0</v>
      </c>
      <c r="U139" s="323">
        <f>IF(ISBLANK('3. Expenditures'!T133),0,'3. Expenditures'!T133)</f>
        <v>0</v>
      </c>
      <c r="V139" s="285"/>
      <c r="W139" s="285"/>
      <c r="X139" s="285"/>
      <c r="Y139" s="285"/>
      <c r="Z139" s="285"/>
    </row>
    <row r="140" spans="2:26" s="70" customFormat="1" ht="12" x14ac:dyDescent="0.3">
      <c r="B140" s="196" t="str">
        <f>IF('INT-Pivots'!G135="","",'INT-Pivots'!G135)</f>
        <v/>
      </c>
      <c r="C140" s="197" t="str">
        <f>IF('INT-Pivots'!K135="","",IF('INT-Pivots'!K135="(blank)","Project end",VALUE('INT-Pivots'!K135)))</f>
        <v/>
      </c>
      <c r="D140" s="198" t="str">
        <f>IF(ISBLANK('2. Narrative'!R108),"",'2. Narrative'!R108)</f>
        <v/>
      </c>
      <c r="E140" s="198" t="str">
        <f>IF(ISBLANK('2. Narrative'!X108),"",'2. Narrative'!X108)</f>
        <v/>
      </c>
      <c r="F140" s="198" t="str">
        <f>IF(ISBLANK('2. Narrative'!AD108),"",'2. Narrative'!AD108)</f>
        <v/>
      </c>
      <c r="G140" s="198" t="str">
        <f>IF(ISBLANK('2. Narrative'!AJ108),"",'2. Narrative'!AJ108)</f>
        <v/>
      </c>
      <c r="H140" s="198" t="str">
        <f>IF(ISBLANK('2. Narrative'!AP108),"",'2. Narrative'!AP108)</f>
        <v/>
      </c>
      <c r="I140" s="199" t="str">
        <f t="shared" ref="I140:I203" si="13">IF(AND(ISNUMBER(SEARCH("Activity",$B140)),COUNTIF($D140:$H140,"Complete")&gt;0),"yes","no")</f>
        <v>no</v>
      </c>
      <c r="J140" s="199" t="str">
        <f t="shared" si="11"/>
        <v>no</v>
      </c>
      <c r="K140" s="199" t="str">
        <f t="shared" ref="K140:K203" si="14">IF(AND(ISNUMBER(SEARCH("Outcome",$B140)),COUNTIF($D140:$H140,"Complete")&gt;0),"yes","no")</f>
        <v>no</v>
      </c>
      <c r="M140" s="174" t="str">
        <f>IF('INT-Pivots'!AT134="","",IF('INT-Pivots'!AT134="0","",'INT-Pivots'!AT134))</f>
        <v/>
      </c>
      <c r="N140" s="174" t="str">
        <f>IF('INT-Pivots'!AU134="","",IF('INT-Pivots'!AU134="0","",'INT-Pivots'!AU134))</f>
        <v/>
      </c>
      <c r="O140" s="277" t="str">
        <f>IF('INT-Pivots'!BA134="","",IF('INT-Pivots'!BA134="0","",'INT-Pivots'!BA134))</f>
        <v/>
      </c>
      <c r="P140" s="321">
        <f t="shared" si="12"/>
        <v>0</v>
      </c>
      <c r="Q140" s="322">
        <f>IF(ISBLANK('3. Expenditures'!L134),0,'3. Expenditures'!L134)</f>
        <v>0</v>
      </c>
      <c r="R140" s="323">
        <f>IF(ISBLANK('3. Expenditures'!N134),0,'3. Expenditures'!N134)</f>
        <v>0</v>
      </c>
      <c r="S140" s="323">
        <f>IF(ISBLANK('3. Expenditures'!P134),0,'3. Expenditures'!P134)</f>
        <v>0</v>
      </c>
      <c r="T140" s="323">
        <f>IF(ISBLANK('3. Expenditures'!R134),0,'3. Expenditures'!R134)</f>
        <v>0</v>
      </c>
      <c r="U140" s="323">
        <f>IF(ISBLANK('3. Expenditures'!T134),0,'3. Expenditures'!T134)</f>
        <v>0</v>
      </c>
      <c r="V140" s="285"/>
      <c r="W140" s="285"/>
      <c r="X140" s="285"/>
      <c r="Y140" s="285"/>
      <c r="Z140" s="285"/>
    </row>
    <row r="141" spans="2:26" s="70" customFormat="1" ht="12" x14ac:dyDescent="0.3">
      <c r="B141" s="196" t="str">
        <f>IF('INT-Pivots'!G136="","",'INT-Pivots'!G136)</f>
        <v/>
      </c>
      <c r="C141" s="197" t="str">
        <f>IF('INT-Pivots'!K136="","",IF('INT-Pivots'!K136="(blank)","Project end",VALUE('INT-Pivots'!K136)))</f>
        <v/>
      </c>
      <c r="D141" s="198" t="str">
        <f>IF(ISBLANK('2. Narrative'!R109),"",'2. Narrative'!R109)</f>
        <v/>
      </c>
      <c r="E141" s="198" t="str">
        <f>IF(ISBLANK('2. Narrative'!X109),"",'2. Narrative'!X109)</f>
        <v/>
      </c>
      <c r="F141" s="198" t="str">
        <f>IF(ISBLANK('2. Narrative'!AD109),"",'2. Narrative'!AD109)</f>
        <v/>
      </c>
      <c r="G141" s="198" t="str">
        <f>IF(ISBLANK('2. Narrative'!AJ109),"",'2. Narrative'!AJ109)</f>
        <v/>
      </c>
      <c r="H141" s="198" t="str">
        <f>IF(ISBLANK('2. Narrative'!AP109),"",'2. Narrative'!AP109)</f>
        <v/>
      </c>
      <c r="I141" s="199" t="str">
        <f t="shared" si="13"/>
        <v>no</v>
      </c>
      <c r="J141" s="199" t="str">
        <f t="shared" ref="J141:J204" si="15">IF(AND(ISNUMBER(SEARCH("Output",$B141)),COUNTIF($D141:$H141,"Complete")&gt;0),"yes","no")</f>
        <v>no</v>
      </c>
      <c r="K141" s="199" t="str">
        <f t="shared" si="14"/>
        <v>no</v>
      </c>
      <c r="M141" s="174" t="str">
        <f>IF('INT-Pivots'!AT135="","",IF('INT-Pivots'!AT135="0","",'INT-Pivots'!AT135))</f>
        <v/>
      </c>
      <c r="N141" s="174" t="str">
        <f>IF('INT-Pivots'!AU135="","",IF('INT-Pivots'!AU135="0","",'INT-Pivots'!AU135))</f>
        <v/>
      </c>
      <c r="O141" s="277" t="str">
        <f>IF('INT-Pivots'!BA135="","",IF('INT-Pivots'!BA135="0","",'INT-Pivots'!BA135))</f>
        <v/>
      </c>
      <c r="P141" s="321">
        <f t="shared" ref="P141:P204" si="16">SUM(Q141:U141)</f>
        <v>0</v>
      </c>
      <c r="Q141" s="322">
        <f>IF(ISBLANK('3. Expenditures'!L135),0,'3. Expenditures'!L135)</f>
        <v>0</v>
      </c>
      <c r="R141" s="323">
        <f>IF(ISBLANK('3. Expenditures'!N135),0,'3. Expenditures'!N135)</f>
        <v>0</v>
      </c>
      <c r="S141" s="323">
        <f>IF(ISBLANK('3. Expenditures'!P135),0,'3. Expenditures'!P135)</f>
        <v>0</v>
      </c>
      <c r="T141" s="323">
        <f>IF(ISBLANK('3. Expenditures'!R135),0,'3. Expenditures'!R135)</f>
        <v>0</v>
      </c>
      <c r="U141" s="323">
        <f>IF(ISBLANK('3. Expenditures'!T135),0,'3. Expenditures'!T135)</f>
        <v>0</v>
      </c>
      <c r="V141" s="285"/>
      <c r="W141" s="285"/>
      <c r="X141" s="285"/>
      <c r="Y141" s="285"/>
      <c r="Z141" s="285"/>
    </row>
    <row r="142" spans="2:26" s="70" customFormat="1" ht="12" x14ac:dyDescent="0.3">
      <c r="B142" s="196" t="str">
        <f>IF('INT-Pivots'!G137="","",'INT-Pivots'!G137)</f>
        <v/>
      </c>
      <c r="C142" s="197" t="str">
        <f>IF('INT-Pivots'!K137="","",IF('INT-Pivots'!K137="(blank)","Project end",VALUE('INT-Pivots'!K137)))</f>
        <v/>
      </c>
      <c r="D142" s="198" t="str">
        <f>IF(ISBLANK('2. Narrative'!R110),"",'2. Narrative'!R110)</f>
        <v/>
      </c>
      <c r="E142" s="198" t="str">
        <f>IF(ISBLANK('2. Narrative'!X110),"",'2. Narrative'!X110)</f>
        <v/>
      </c>
      <c r="F142" s="198" t="str">
        <f>IF(ISBLANK('2. Narrative'!AD110),"",'2. Narrative'!AD110)</f>
        <v/>
      </c>
      <c r="G142" s="198" t="str">
        <f>IF(ISBLANK('2. Narrative'!AJ110),"",'2. Narrative'!AJ110)</f>
        <v/>
      </c>
      <c r="H142" s="198" t="str">
        <f>IF(ISBLANK('2. Narrative'!AP110),"",'2. Narrative'!AP110)</f>
        <v/>
      </c>
      <c r="I142" s="199" t="str">
        <f t="shared" si="13"/>
        <v>no</v>
      </c>
      <c r="J142" s="199" t="str">
        <f t="shared" si="15"/>
        <v>no</v>
      </c>
      <c r="K142" s="199" t="str">
        <f t="shared" si="14"/>
        <v>no</v>
      </c>
      <c r="M142" s="174" t="str">
        <f>IF('INT-Pivots'!AT136="","",IF('INT-Pivots'!AT136="0","",'INT-Pivots'!AT136))</f>
        <v/>
      </c>
      <c r="N142" s="174" t="str">
        <f>IF('INT-Pivots'!AU136="","",IF('INT-Pivots'!AU136="0","",'INT-Pivots'!AU136))</f>
        <v/>
      </c>
      <c r="O142" s="277" t="str">
        <f>IF('INT-Pivots'!BA136="","",IF('INT-Pivots'!BA136="0","",'INT-Pivots'!BA136))</f>
        <v/>
      </c>
      <c r="P142" s="321">
        <f t="shared" si="16"/>
        <v>0</v>
      </c>
      <c r="Q142" s="322">
        <f>IF(ISBLANK('3. Expenditures'!L136),0,'3. Expenditures'!L136)</f>
        <v>0</v>
      </c>
      <c r="R142" s="323">
        <f>IF(ISBLANK('3. Expenditures'!N136),0,'3. Expenditures'!N136)</f>
        <v>0</v>
      </c>
      <c r="S142" s="323">
        <f>IF(ISBLANK('3. Expenditures'!P136),0,'3. Expenditures'!P136)</f>
        <v>0</v>
      </c>
      <c r="T142" s="323">
        <f>IF(ISBLANK('3. Expenditures'!R136),0,'3. Expenditures'!R136)</f>
        <v>0</v>
      </c>
      <c r="U142" s="323">
        <f>IF(ISBLANK('3. Expenditures'!T136),0,'3. Expenditures'!T136)</f>
        <v>0</v>
      </c>
      <c r="V142" s="285"/>
      <c r="W142" s="285"/>
      <c r="X142" s="285"/>
      <c r="Y142" s="285"/>
      <c r="Z142" s="285"/>
    </row>
    <row r="143" spans="2:26" s="70" customFormat="1" ht="12" x14ac:dyDescent="0.3">
      <c r="B143" s="196" t="str">
        <f>IF('INT-Pivots'!G138="","",'INT-Pivots'!G138)</f>
        <v/>
      </c>
      <c r="C143" s="197" t="str">
        <f>IF('INT-Pivots'!K138="","",IF('INT-Pivots'!K138="(blank)","Project end",VALUE('INT-Pivots'!K138)))</f>
        <v/>
      </c>
      <c r="D143" s="198" t="str">
        <f>IF(ISBLANK('2. Narrative'!R111),"",'2. Narrative'!R111)</f>
        <v/>
      </c>
      <c r="E143" s="198" t="str">
        <f>IF(ISBLANK('2. Narrative'!X111),"",'2. Narrative'!X111)</f>
        <v/>
      </c>
      <c r="F143" s="198" t="str">
        <f>IF(ISBLANK('2. Narrative'!AD111),"",'2. Narrative'!AD111)</f>
        <v/>
      </c>
      <c r="G143" s="198" t="str">
        <f>IF(ISBLANK('2. Narrative'!AJ111),"",'2. Narrative'!AJ111)</f>
        <v/>
      </c>
      <c r="H143" s="198" t="str">
        <f>IF(ISBLANK('2. Narrative'!AP111),"",'2. Narrative'!AP111)</f>
        <v/>
      </c>
      <c r="I143" s="199" t="str">
        <f t="shared" si="13"/>
        <v>no</v>
      </c>
      <c r="J143" s="199" t="str">
        <f t="shared" si="15"/>
        <v>no</v>
      </c>
      <c r="K143" s="199" t="str">
        <f t="shared" si="14"/>
        <v>no</v>
      </c>
      <c r="M143" s="174" t="str">
        <f>IF('INT-Pivots'!AT137="","",IF('INT-Pivots'!AT137="0","",'INT-Pivots'!AT137))</f>
        <v/>
      </c>
      <c r="N143" s="174" t="str">
        <f>IF('INT-Pivots'!AU137="","",IF('INT-Pivots'!AU137="0","",'INT-Pivots'!AU137))</f>
        <v/>
      </c>
      <c r="O143" s="277" t="str">
        <f>IF('INT-Pivots'!BA137="","",IF('INT-Pivots'!BA137="0","",'INT-Pivots'!BA137))</f>
        <v/>
      </c>
      <c r="P143" s="321">
        <f t="shared" si="16"/>
        <v>0</v>
      </c>
      <c r="Q143" s="322">
        <f>IF(ISBLANK('3. Expenditures'!L137),0,'3. Expenditures'!L137)</f>
        <v>0</v>
      </c>
      <c r="R143" s="323">
        <f>IF(ISBLANK('3. Expenditures'!N137),0,'3. Expenditures'!N137)</f>
        <v>0</v>
      </c>
      <c r="S143" s="323">
        <f>IF(ISBLANK('3. Expenditures'!P137),0,'3. Expenditures'!P137)</f>
        <v>0</v>
      </c>
      <c r="T143" s="323">
        <f>IF(ISBLANK('3. Expenditures'!R137),0,'3. Expenditures'!R137)</f>
        <v>0</v>
      </c>
      <c r="U143" s="323">
        <f>IF(ISBLANK('3. Expenditures'!T137),0,'3. Expenditures'!T137)</f>
        <v>0</v>
      </c>
      <c r="V143" s="285"/>
      <c r="W143" s="285"/>
      <c r="X143" s="285"/>
      <c r="Y143" s="285"/>
      <c r="Z143" s="285"/>
    </row>
    <row r="144" spans="2:26" s="70" customFormat="1" ht="12" x14ac:dyDescent="0.3">
      <c r="B144" s="196" t="str">
        <f>IF('INT-Pivots'!G139="","",'INT-Pivots'!G139)</f>
        <v/>
      </c>
      <c r="C144" s="197" t="str">
        <f>IF('INT-Pivots'!K139="","",IF('INT-Pivots'!K139="(blank)","Project end",VALUE('INT-Pivots'!K139)))</f>
        <v/>
      </c>
      <c r="D144" s="198" t="str">
        <f>IF(ISBLANK('2. Narrative'!R112),"",'2. Narrative'!R112)</f>
        <v/>
      </c>
      <c r="E144" s="198" t="str">
        <f>IF(ISBLANK('2. Narrative'!X112),"",'2. Narrative'!X112)</f>
        <v/>
      </c>
      <c r="F144" s="198" t="str">
        <f>IF(ISBLANK('2. Narrative'!AD112),"",'2. Narrative'!AD112)</f>
        <v/>
      </c>
      <c r="G144" s="198" t="str">
        <f>IF(ISBLANK('2. Narrative'!AJ112),"",'2. Narrative'!AJ112)</f>
        <v/>
      </c>
      <c r="H144" s="198" t="str">
        <f>IF(ISBLANK('2. Narrative'!AP112),"",'2. Narrative'!AP112)</f>
        <v/>
      </c>
      <c r="I144" s="199" t="str">
        <f t="shared" si="13"/>
        <v>no</v>
      </c>
      <c r="J144" s="199" t="str">
        <f t="shared" si="15"/>
        <v>no</v>
      </c>
      <c r="K144" s="199" t="str">
        <f t="shared" si="14"/>
        <v>no</v>
      </c>
      <c r="M144" s="174" t="str">
        <f>IF('INT-Pivots'!AT138="","",IF('INT-Pivots'!AT138="0","",'INT-Pivots'!AT138))</f>
        <v/>
      </c>
      <c r="N144" s="174" t="str">
        <f>IF('INT-Pivots'!AU138="","",IF('INT-Pivots'!AU138="0","",'INT-Pivots'!AU138))</f>
        <v/>
      </c>
      <c r="O144" s="277" t="str">
        <f>IF('INT-Pivots'!BA138="","",IF('INT-Pivots'!BA138="0","",'INT-Pivots'!BA138))</f>
        <v/>
      </c>
      <c r="P144" s="321">
        <f t="shared" si="16"/>
        <v>0</v>
      </c>
      <c r="Q144" s="322">
        <f>IF(ISBLANK('3. Expenditures'!L138),0,'3. Expenditures'!L138)</f>
        <v>0</v>
      </c>
      <c r="R144" s="323">
        <f>IF(ISBLANK('3. Expenditures'!N138),0,'3. Expenditures'!N138)</f>
        <v>0</v>
      </c>
      <c r="S144" s="323">
        <f>IF(ISBLANK('3. Expenditures'!P138),0,'3. Expenditures'!P138)</f>
        <v>0</v>
      </c>
      <c r="T144" s="323">
        <f>IF(ISBLANK('3. Expenditures'!R138),0,'3. Expenditures'!R138)</f>
        <v>0</v>
      </c>
      <c r="U144" s="323">
        <f>IF(ISBLANK('3. Expenditures'!T138),0,'3. Expenditures'!T138)</f>
        <v>0</v>
      </c>
      <c r="V144" s="285"/>
      <c r="W144" s="285"/>
      <c r="X144" s="285"/>
      <c r="Y144" s="285"/>
      <c r="Z144" s="285"/>
    </row>
    <row r="145" spans="2:26" s="70" customFormat="1" ht="12" x14ac:dyDescent="0.3">
      <c r="B145" s="196" t="str">
        <f>IF('INT-Pivots'!G140="","",'INT-Pivots'!G140)</f>
        <v/>
      </c>
      <c r="C145" s="197" t="str">
        <f>IF('INT-Pivots'!K140="","",IF('INT-Pivots'!K140="(blank)","Project end",VALUE('INT-Pivots'!K140)))</f>
        <v/>
      </c>
      <c r="D145" s="198" t="str">
        <f>IF(ISBLANK('2. Narrative'!R113),"",'2. Narrative'!R113)</f>
        <v/>
      </c>
      <c r="E145" s="198" t="str">
        <f>IF(ISBLANK('2. Narrative'!X113),"",'2. Narrative'!X113)</f>
        <v/>
      </c>
      <c r="F145" s="198" t="str">
        <f>IF(ISBLANK('2. Narrative'!AD113),"",'2. Narrative'!AD113)</f>
        <v/>
      </c>
      <c r="G145" s="198" t="str">
        <f>IF(ISBLANK('2. Narrative'!AJ113),"",'2. Narrative'!AJ113)</f>
        <v/>
      </c>
      <c r="H145" s="198" t="str">
        <f>IF(ISBLANK('2. Narrative'!AP113),"",'2. Narrative'!AP113)</f>
        <v/>
      </c>
      <c r="I145" s="199" t="str">
        <f t="shared" si="13"/>
        <v>no</v>
      </c>
      <c r="J145" s="199" t="str">
        <f t="shared" si="15"/>
        <v>no</v>
      </c>
      <c r="K145" s="199" t="str">
        <f t="shared" si="14"/>
        <v>no</v>
      </c>
      <c r="M145" s="174" t="str">
        <f>IF('INT-Pivots'!AT139="","",IF('INT-Pivots'!AT139="0","",'INT-Pivots'!AT139))</f>
        <v/>
      </c>
      <c r="N145" s="174" t="str">
        <f>IF('INT-Pivots'!AU139="","",IF('INT-Pivots'!AU139="0","",'INT-Pivots'!AU139))</f>
        <v/>
      </c>
      <c r="O145" s="277" t="str">
        <f>IF('INT-Pivots'!BA139="","",IF('INT-Pivots'!BA139="0","",'INT-Pivots'!BA139))</f>
        <v/>
      </c>
      <c r="P145" s="321">
        <f t="shared" si="16"/>
        <v>0</v>
      </c>
      <c r="Q145" s="322">
        <f>IF(ISBLANK('3. Expenditures'!L139),0,'3. Expenditures'!L139)</f>
        <v>0</v>
      </c>
      <c r="R145" s="323">
        <f>IF(ISBLANK('3. Expenditures'!N139),0,'3. Expenditures'!N139)</f>
        <v>0</v>
      </c>
      <c r="S145" s="323">
        <f>IF(ISBLANK('3. Expenditures'!P139),0,'3. Expenditures'!P139)</f>
        <v>0</v>
      </c>
      <c r="T145" s="323">
        <f>IF(ISBLANK('3. Expenditures'!R139),0,'3. Expenditures'!R139)</f>
        <v>0</v>
      </c>
      <c r="U145" s="323">
        <f>IF(ISBLANK('3. Expenditures'!T139),0,'3. Expenditures'!T139)</f>
        <v>0</v>
      </c>
      <c r="V145" s="285"/>
      <c r="W145" s="285"/>
      <c r="X145" s="285"/>
      <c r="Y145" s="285"/>
      <c r="Z145" s="285"/>
    </row>
    <row r="146" spans="2:26" s="70" customFormat="1" ht="12" x14ac:dyDescent="0.3">
      <c r="B146" s="196" t="str">
        <f>IF('INT-Pivots'!G141="","",'INT-Pivots'!G141)</f>
        <v/>
      </c>
      <c r="C146" s="197" t="str">
        <f>IF('INT-Pivots'!K141="","",IF('INT-Pivots'!K141="(blank)","Project end",VALUE('INT-Pivots'!K141)))</f>
        <v/>
      </c>
      <c r="D146" s="198" t="str">
        <f>IF(ISBLANK('2. Narrative'!R114),"",'2. Narrative'!R114)</f>
        <v/>
      </c>
      <c r="E146" s="198" t="str">
        <f>IF(ISBLANK('2. Narrative'!X114),"",'2. Narrative'!X114)</f>
        <v/>
      </c>
      <c r="F146" s="198" t="str">
        <f>IF(ISBLANK('2. Narrative'!AD114),"",'2. Narrative'!AD114)</f>
        <v/>
      </c>
      <c r="G146" s="198" t="str">
        <f>IF(ISBLANK('2. Narrative'!AJ114),"",'2. Narrative'!AJ114)</f>
        <v/>
      </c>
      <c r="H146" s="198" t="str">
        <f>IF(ISBLANK('2. Narrative'!AP114),"",'2. Narrative'!AP114)</f>
        <v/>
      </c>
      <c r="I146" s="199" t="str">
        <f t="shared" si="13"/>
        <v>no</v>
      </c>
      <c r="J146" s="199" t="str">
        <f t="shared" si="15"/>
        <v>no</v>
      </c>
      <c r="K146" s="199" t="str">
        <f t="shared" si="14"/>
        <v>no</v>
      </c>
      <c r="M146" s="174" t="str">
        <f>IF('INT-Pivots'!AT140="","",IF('INT-Pivots'!AT140="0","",'INT-Pivots'!AT140))</f>
        <v/>
      </c>
      <c r="N146" s="174" t="str">
        <f>IF('INT-Pivots'!AU140="","",IF('INT-Pivots'!AU140="0","",'INT-Pivots'!AU140))</f>
        <v/>
      </c>
      <c r="O146" s="277" t="str">
        <f>IF('INT-Pivots'!BA140="","",IF('INT-Pivots'!BA140="0","",'INT-Pivots'!BA140))</f>
        <v/>
      </c>
      <c r="P146" s="321">
        <f t="shared" si="16"/>
        <v>0</v>
      </c>
      <c r="Q146" s="322">
        <f>IF(ISBLANK('3. Expenditures'!L140),0,'3. Expenditures'!L140)</f>
        <v>0</v>
      </c>
      <c r="R146" s="323">
        <f>IF(ISBLANK('3. Expenditures'!N140),0,'3. Expenditures'!N140)</f>
        <v>0</v>
      </c>
      <c r="S146" s="323">
        <f>IF(ISBLANK('3. Expenditures'!P140),0,'3. Expenditures'!P140)</f>
        <v>0</v>
      </c>
      <c r="T146" s="323">
        <f>IF(ISBLANK('3. Expenditures'!R140),0,'3. Expenditures'!R140)</f>
        <v>0</v>
      </c>
      <c r="U146" s="323">
        <f>IF(ISBLANK('3. Expenditures'!T140),0,'3. Expenditures'!T140)</f>
        <v>0</v>
      </c>
      <c r="V146" s="285"/>
      <c r="W146" s="285"/>
      <c r="X146" s="285"/>
      <c r="Y146" s="285"/>
      <c r="Z146" s="285"/>
    </row>
    <row r="147" spans="2:26" s="70" customFormat="1" ht="12" x14ac:dyDescent="0.3">
      <c r="B147" s="196" t="str">
        <f>IF('INT-Pivots'!G142="","",'INT-Pivots'!G142)</f>
        <v/>
      </c>
      <c r="C147" s="197" t="str">
        <f>IF('INT-Pivots'!K142="","",IF('INT-Pivots'!K142="(blank)","Project end",VALUE('INT-Pivots'!K142)))</f>
        <v/>
      </c>
      <c r="D147" s="198" t="str">
        <f>IF(ISBLANK('2. Narrative'!R115),"",'2. Narrative'!R115)</f>
        <v/>
      </c>
      <c r="E147" s="198" t="str">
        <f>IF(ISBLANK('2. Narrative'!X115),"",'2. Narrative'!X115)</f>
        <v/>
      </c>
      <c r="F147" s="198" t="str">
        <f>IF(ISBLANK('2. Narrative'!AD115),"",'2. Narrative'!AD115)</f>
        <v/>
      </c>
      <c r="G147" s="198" t="str">
        <f>IF(ISBLANK('2. Narrative'!AJ115),"",'2. Narrative'!AJ115)</f>
        <v/>
      </c>
      <c r="H147" s="198" t="str">
        <f>IF(ISBLANK('2. Narrative'!AP115),"",'2. Narrative'!AP115)</f>
        <v/>
      </c>
      <c r="I147" s="199" t="str">
        <f t="shared" si="13"/>
        <v>no</v>
      </c>
      <c r="J147" s="199" t="str">
        <f t="shared" si="15"/>
        <v>no</v>
      </c>
      <c r="K147" s="199" t="str">
        <f t="shared" si="14"/>
        <v>no</v>
      </c>
      <c r="M147" s="174" t="str">
        <f>IF('INT-Pivots'!AT141="","",IF('INT-Pivots'!AT141="0","",'INT-Pivots'!AT141))</f>
        <v/>
      </c>
      <c r="N147" s="174" t="str">
        <f>IF('INT-Pivots'!AU141="","",IF('INT-Pivots'!AU141="0","",'INT-Pivots'!AU141))</f>
        <v/>
      </c>
      <c r="O147" s="277" t="str">
        <f>IF('INT-Pivots'!BA141="","",IF('INT-Pivots'!BA141="0","",'INT-Pivots'!BA141))</f>
        <v/>
      </c>
      <c r="P147" s="321">
        <f t="shared" si="16"/>
        <v>0</v>
      </c>
      <c r="Q147" s="322">
        <f>IF(ISBLANK('3. Expenditures'!L141),0,'3. Expenditures'!L141)</f>
        <v>0</v>
      </c>
      <c r="R147" s="323">
        <f>IF(ISBLANK('3. Expenditures'!N141),0,'3. Expenditures'!N141)</f>
        <v>0</v>
      </c>
      <c r="S147" s="323">
        <f>IF(ISBLANK('3. Expenditures'!P141),0,'3. Expenditures'!P141)</f>
        <v>0</v>
      </c>
      <c r="T147" s="323">
        <f>IF(ISBLANK('3. Expenditures'!R141),0,'3. Expenditures'!R141)</f>
        <v>0</v>
      </c>
      <c r="U147" s="323">
        <f>IF(ISBLANK('3. Expenditures'!T141),0,'3. Expenditures'!T141)</f>
        <v>0</v>
      </c>
      <c r="V147" s="285"/>
      <c r="W147" s="285"/>
      <c r="X147" s="285"/>
      <c r="Y147" s="285"/>
      <c r="Z147" s="285"/>
    </row>
    <row r="148" spans="2:26" s="70" customFormat="1" ht="12" x14ac:dyDescent="0.3">
      <c r="B148" s="196" t="str">
        <f>IF('INT-Pivots'!G143="","",'INT-Pivots'!G143)</f>
        <v/>
      </c>
      <c r="C148" s="197" t="str">
        <f>IF('INT-Pivots'!K143="","",IF('INT-Pivots'!K143="(blank)","Project end",VALUE('INT-Pivots'!K143)))</f>
        <v/>
      </c>
      <c r="D148" s="198" t="str">
        <f>IF(ISBLANK('2. Narrative'!R116),"",'2. Narrative'!R116)</f>
        <v/>
      </c>
      <c r="E148" s="198" t="str">
        <f>IF(ISBLANK('2. Narrative'!X116),"",'2. Narrative'!X116)</f>
        <v/>
      </c>
      <c r="F148" s="198" t="str">
        <f>IF(ISBLANK('2. Narrative'!AD116),"",'2. Narrative'!AD116)</f>
        <v/>
      </c>
      <c r="G148" s="198" t="str">
        <f>IF(ISBLANK('2. Narrative'!AJ116),"",'2. Narrative'!AJ116)</f>
        <v/>
      </c>
      <c r="H148" s="198" t="str">
        <f>IF(ISBLANK('2. Narrative'!AP116),"",'2. Narrative'!AP116)</f>
        <v/>
      </c>
      <c r="I148" s="199" t="str">
        <f t="shared" si="13"/>
        <v>no</v>
      </c>
      <c r="J148" s="199" t="str">
        <f t="shared" si="15"/>
        <v>no</v>
      </c>
      <c r="K148" s="199" t="str">
        <f t="shared" si="14"/>
        <v>no</v>
      </c>
      <c r="M148" s="174" t="str">
        <f>IF('INT-Pivots'!AT142="","",IF('INT-Pivots'!AT142="0","",'INT-Pivots'!AT142))</f>
        <v/>
      </c>
      <c r="N148" s="174" t="str">
        <f>IF('INT-Pivots'!AU142="","",IF('INT-Pivots'!AU142="0","",'INT-Pivots'!AU142))</f>
        <v/>
      </c>
      <c r="O148" s="277" t="str">
        <f>IF('INT-Pivots'!BA142="","",IF('INT-Pivots'!BA142="0","",'INT-Pivots'!BA142))</f>
        <v/>
      </c>
      <c r="P148" s="321">
        <f t="shared" si="16"/>
        <v>0</v>
      </c>
      <c r="Q148" s="322">
        <f>IF(ISBLANK('3. Expenditures'!L142),0,'3. Expenditures'!L142)</f>
        <v>0</v>
      </c>
      <c r="R148" s="323">
        <f>IF(ISBLANK('3. Expenditures'!N142),0,'3. Expenditures'!N142)</f>
        <v>0</v>
      </c>
      <c r="S148" s="323">
        <f>IF(ISBLANK('3. Expenditures'!P142),0,'3. Expenditures'!P142)</f>
        <v>0</v>
      </c>
      <c r="T148" s="323">
        <f>IF(ISBLANK('3. Expenditures'!R142),0,'3. Expenditures'!R142)</f>
        <v>0</v>
      </c>
      <c r="U148" s="323">
        <f>IF(ISBLANK('3. Expenditures'!T142),0,'3. Expenditures'!T142)</f>
        <v>0</v>
      </c>
      <c r="V148" s="285"/>
      <c r="W148" s="285"/>
      <c r="X148" s="285"/>
      <c r="Y148" s="285"/>
      <c r="Z148" s="285"/>
    </row>
    <row r="149" spans="2:26" s="70" customFormat="1" ht="12" x14ac:dyDescent="0.3">
      <c r="B149" s="196" t="str">
        <f>IF('INT-Pivots'!G144="","",'INT-Pivots'!G144)</f>
        <v/>
      </c>
      <c r="C149" s="197" t="str">
        <f>IF('INT-Pivots'!K144="","",IF('INT-Pivots'!K144="(blank)","Project end",VALUE('INT-Pivots'!K144)))</f>
        <v/>
      </c>
      <c r="D149" s="198" t="str">
        <f>IF(ISBLANK('2. Narrative'!R117),"",'2. Narrative'!R117)</f>
        <v/>
      </c>
      <c r="E149" s="198" t="str">
        <f>IF(ISBLANK('2. Narrative'!X117),"",'2. Narrative'!X117)</f>
        <v/>
      </c>
      <c r="F149" s="198" t="str">
        <f>IF(ISBLANK('2. Narrative'!AD117),"",'2. Narrative'!AD117)</f>
        <v/>
      </c>
      <c r="G149" s="198" t="str">
        <f>IF(ISBLANK('2. Narrative'!AJ117),"",'2. Narrative'!AJ117)</f>
        <v/>
      </c>
      <c r="H149" s="198" t="str">
        <f>IF(ISBLANK('2. Narrative'!AP117),"",'2. Narrative'!AP117)</f>
        <v/>
      </c>
      <c r="I149" s="199" t="str">
        <f t="shared" si="13"/>
        <v>no</v>
      </c>
      <c r="J149" s="199" t="str">
        <f t="shared" si="15"/>
        <v>no</v>
      </c>
      <c r="K149" s="199" t="str">
        <f t="shared" si="14"/>
        <v>no</v>
      </c>
      <c r="M149" s="174" t="str">
        <f>IF('INT-Pivots'!AT143="","",IF('INT-Pivots'!AT143="0","",'INT-Pivots'!AT143))</f>
        <v/>
      </c>
      <c r="N149" s="174" t="str">
        <f>IF('INT-Pivots'!AU143="","",IF('INT-Pivots'!AU143="0","",'INT-Pivots'!AU143))</f>
        <v/>
      </c>
      <c r="O149" s="277" t="str">
        <f>IF('INT-Pivots'!BA143="","",IF('INT-Pivots'!BA143="0","",'INT-Pivots'!BA143))</f>
        <v/>
      </c>
      <c r="P149" s="321">
        <f t="shared" si="16"/>
        <v>0</v>
      </c>
      <c r="Q149" s="322">
        <f>IF(ISBLANK('3. Expenditures'!L143),0,'3. Expenditures'!L143)</f>
        <v>0</v>
      </c>
      <c r="R149" s="323">
        <f>IF(ISBLANK('3. Expenditures'!N143),0,'3. Expenditures'!N143)</f>
        <v>0</v>
      </c>
      <c r="S149" s="323">
        <f>IF(ISBLANK('3. Expenditures'!P143),0,'3. Expenditures'!P143)</f>
        <v>0</v>
      </c>
      <c r="T149" s="323">
        <f>IF(ISBLANK('3. Expenditures'!R143),0,'3. Expenditures'!R143)</f>
        <v>0</v>
      </c>
      <c r="U149" s="323">
        <f>IF(ISBLANK('3. Expenditures'!T143),0,'3. Expenditures'!T143)</f>
        <v>0</v>
      </c>
      <c r="V149" s="285"/>
      <c r="W149" s="285"/>
      <c r="X149" s="285"/>
      <c r="Y149" s="285"/>
      <c r="Z149" s="285"/>
    </row>
    <row r="150" spans="2:26" s="70" customFormat="1" ht="12" x14ac:dyDescent="0.3">
      <c r="B150" s="196" t="str">
        <f>IF('INT-Pivots'!G145="","",'INT-Pivots'!G145)</f>
        <v/>
      </c>
      <c r="C150" s="197" t="str">
        <f>IF('INT-Pivots'!K145="","",IF('INT-Pivots'!K145="(blank)","Project end",VALUE('INT-Pivots'!K145)))</f>
        <v/>
      </c>
      <c r="D150" s="198" t="str">
        <f>IF(ISBLANK('2. Narrative'!R118),"",'2. Narrative'!R118)</f>
        <v/>
      </c>
      <c r="E150" s="198" t="str">
        <f>IF(ISBLANK('2. Narrative'!X118),"",'2. Narrative'!X118)</f>
        <v/>
      </c>
      <c r="F150" s="198" t="str">
        <f>IF(ISBLANK('2. Narrative'!AD118),"",'2. Narrative'!AD118)</f>
        <v/>
      </c>
      <c r="G150" s="198" t="str">
        <f>IF(ISBLANK('2. Narrative'!AJ118),"",'2. Narrative'!AJ118)</f>
        <v/>
      </c>
      <c r="H150" s="198" t="str">
        <f>IF(ISBLANK('2. Narrative'!AP118),"",'2. Narrative'!AP118)</f>
        <v/>
      </c>
      <c r="I150" s="199" t="str">
        <f t="shared" si="13"/>
        <v>no</v>
      </c>
      <c r="J150" s="199" t="str">
        <f t="shared" si="15"/>
        <v>no</v>
      </c>
      <c r="K150" s="199" t="str">
        <f t="shared" si="14"/>
        <v>no</v>
      </c>
      <c r="M150" s="174" t="str">
        <f>IF('INT-Pivots'!AT144="","",IF('INT-Pivots'!AT144="0","",'INT-Pivots'!AT144))</f>
        <v/>
      </c>
      <c r="N150" s="174" t="str">
        <f>IF('INT-Pivots'!AU144="","",IF('INT-Pivots'!AU144="0","",'INT-Pivots'!AU144))</f>
        <v/>
      </c>
      <c r="O150" s="277" t="str">
        <f>IF('INT-Pivots'!BA144="","",IF('INT-Pivots'!BA144="0","",'INT-Pivots'!BA144))</f>
        <v/>
      </c>
      <c r="P150" s="321">
        <f t="shared" si="16"/>
        <v>0</v>
      </c>
      <c r="Q150" s="322">
        <f>IF(ISBLANK('3. Expenditures'!L144),0,'3. Expenditures'!L144)</f>
        <v>0</v>
      </c>
      <c r="R150" s="323">
        <f>IF(ISBLANK('3. Expenditures'!N144),0,'3. Expenditures'!N144)</f>
        <v>0</v>
      </c>
      <c r="S150" s="323">
        <f>IF(ISBLANK('3. Expenditures'!P144),0,'3. Expenditures'!P144)</f>
        <v>0</v>
      </c>
      <c r="T150" s="323">
        <f>IF(ISBLANK('3. Expenditures'!R144),0,'3. Expenditures'!R144)</f>
        <v>0</v>
      </c>
      <c r="U150" s="323">
        <f>IF(ISBLANK('3. Expenditures'!T144),0,'3. Expenditures'!T144)</f>
        <v>0</v>
      </c>
      <c r="V150" s="285"/>
      <c r="W150" s="285"/>
      <c r="X150" s="285"/>
      <c r="Y150" s="285"/>
      <c r="Z150" s="285"/>
    </row>
    <row r="151" spans="2:26" s="70" customFormat="1" ht="12" x14ac:dyDescent="0.3">
      <c r="B151" s="196" t="str">
        <f>IF('INT-Pivots'!G146="","",'INT-Pivots'!G146)</f>
        <v/>
      </c>
      <c r="C151" s="197" t="str">
        <f>IF('INT-Pivots'!K146="","",IF('INT-Pivots'!K146="(blank)","Project end",VALUE('INT-Pivots'!K146)))</f>
        <v/>
      </c>
      <c r="D151" s="198" t="str">
        <f>IF(ISBLANK('2. Narrative'!R119),"",'2. Narrative'!R119)</f>
        <v/>
      </c>
      <c r="E151" s="198" t="str">
        <f>IF(ISBLANK('2. Narrative'!X119),"",'2. Narrative'!X119)</f>
        <v/>
      </c>
      <c r="F151" s="198" t="str">
        <f>IF(ISBLANK('2. Narrative'!AD119),"",'2. Narrative'!AD119)</f>
        <v/>
      </c>
      <c r="G151" s="198" t="str">
        <f>IF(ISBLANK('2. Narrative'!AJ119),"",'2. Narrative'!AJ119)</f>
        <v/>
      </c>
      <c r="H151" s="198" t="str">
        <f>IF(ISBLANK('2. Narrative'!AP119),"",'2. Narrative'!AP119)</f>
        <v/>
      </c>
      <c r="I151" s="199" t="str">
        <f t="shared" si="13"/>
        <v>no</v>
      </c>
      <c r="J151" s="199" t="str">
        <f t="shared" si="15"/>
        <v>no</v>
      </c>
      <c r="K151" s="199" t="str">
        <f t="shared" si="14"/>
        <v>no</v>
      </c>
      <c r="M151" s="174" t="str">
        <f>IF('INT-Pivots'!AT145="","",IF('INT-Pivots'!AT145="0","",'INT-Pivots'!AT145))</f>
        <v/>
      </c>
      <c r="N151" s="174" t="str">
        <f>IF('INT-Pivots'!AU145="","",IF('INT-Pivots'!AU145="0","",'INT-Pivots'!AU145))</f>
        <v/>
      </c>
      <c r="O151" s="277" t="str">
        <f>IF('INT-Pivots'!BA145="","",IF('INT-Pivots'!BA145="0","",'INT-Pivots'!BA145))</f>
        <v/>
      </c>
      <c r="P151" s="321">
        <f t="shared" si="16"/>
        <v>0</v>
      </c>
      <c r="Q151" s="322">
        <f>IF(ISBLANK('3. Expenditures'!L145),0,'3. Expenditures'!L145)</f>
        <v>0</v>
      </c>
      <c r="R151" s="323">
        <f>IF(ISBLANK('3. Expenditures'!N145),0,'3. Expenditures'!N145)</f>
        <v>0</v>
      </c>
      <c r="S151" s="323">
        <f>IF(ISBLANK('3. Expenditures'!P145),0,'3. Expenditures'!P145)</f>
        <v>0</v>
      </c>
      <c r="T151" s="323">
        <f>IF(ISBLANK('3. Expenditures'!R145),0,'3. Expenditures'!R145)</f>
        <v>0</v>
      </c>
      <c r="U151" s="323">
        <f>IF(ISBLANK('3. Expenditures'!T145),0,'3. Expenditures'!T145)</f>
        <v>0</v>
      </c>
      <c r="V151" s="285"/>
      <c r="W151" s="285"/>
      <c r="X151" s="285"/>
      <c r="Y151" s="285"/>
      <c r="Z151" s="285"/>
    </row>
    <row r="152" spans="2:26" s="70" customFormat="1" ht="12" x14ac:dyDescent="0.3">
      <c r="B152" s="196" t="str">
        <f>IF('INT-Pivots'!G147="","",'INT-Pivots'!G147)</f>
        <v/>
      </c>
      <c r="C152" s="197" t="str">
        <f>IF('INT-Pivots'!K147="","",IF('INT-Pivots'!K147="(blank)","Project end",VALUE('INT-Pivots'!K147)))</f>
        <v/>
      </c>
      <c r="D152" s="198" t="str">
        <f>IF(ISBLANK('2. Narrative'!R120),"",'2. Narrative'!R120)</f>
        <v/>
      </c>
      <c r="E152" s="198" t="str">
        <f>IF(ISBLANK('2. Narrative'!X120),"",'2. Narrative'!X120)</f>
        <v/>
      </c>
      <c r="F152" s="198" t="str">
        <f>IF(ISBLANK('2. Narrative'!AD120),"",'2. Narrative'!AD120)</f>
        <v/>
      </c>
      <c r="G152" s="198" t="str">
        <f>IF(ISBLANK('2. Narrative'!AJ120),"",'2. Narrative'!AJ120)</f>
        <v/>
      </c>
      <c r="H152" s="198" t="str">
        <f>IF(ISBLANK('2. Narrative'!AP120),"",'2. Narrative'!AP120)</f>
        <v/>
      </c>
      <c r="I152" s="199" t="str">
        <f t="shared" si="13"/>
        <v>no</v>
      </c>
      <c r="J152" s="199" t="str">
        <f t="shared" si="15"/>
        <v>no</v>
      </c>
      <c r="K152" s="199" t="str">
        <f t="shared" si="14"/>
        <v>no</v>
      </c>
      <c r="M152" s="174" t="str">
        <f>IF('INT-Pivots'!AT146="","",IF('INT-Pivots'!AT146="0","",'INT-Pivots'!AT146))</f>
        <v/>
      </c>
      <c r="N152" s="174" t="str">
        <f>IF('INT-Pivots'!AU146="","",IF('INT-Pivots'!AU146="0","",'INT-Pivots'!AU146))</f>
        <v/>
      </c>
      <c r="O152" s="277" t="str">
        <f>IF('INT-Pivots'!BA146="","",IF('INT-Pivots'!BA146="0","",'INT-Pivots'!BA146))</f>
        <v/>
      </c>
      <c r="P152" s="321">
        <f t="shared" si="16"/>
        <v>0</v>
      </c>
      <c r="Q152" s="322">
        <f>IF(ISBLANK('3. Expenditures'!L146),0,'3. Expenditures'!L146)</f>
        <v>0</v>
      </c>
      <c r="R152" s="323">
        <f>IF(ISBLANK('3. Expenditures'!N146),0,'3. Expenditures'!N146)</f>
        <v>0</v>
      </c>
      <c r="S152" s="323">
        <f>IF(ISBLANK('3. Expenditures'!P146),0,'3. Expenditures'!P146)</f>
        <v>0</v>
      </c>
      <c r="T152" s="323">
        <f>IF(ISBLANK('3. Expenditures'!R146),0,'3. Expenditures'!R146)</f>
        <v>0</v>
      </c>
      <c r="U152" s="323">
        <f>IF(ISBLANK('3. Expenditures'!T146),0,'3. Expenditures'!T146)</f>
        <v>0</v>
      </c>
      <c r="V152" s="285"/>
      <c r="W152" s="285"/>
      <c r="X152" s="285"/>
      <c r="Y152" s="285"/>
      <c r="Z152" s="285"/>
    </row>
    <row r="153" spans="2:26" s="70" customFormat="1" ht="12" x14ac:dyDescent="0.3">
      <c r="B153" s="196" t="str">
        <f>IF('INT-Pivots'!G148="","",'INT-Pivots'!G148)</f>
        <v/>
      </c>
      <c r="C153" s="197" t="str">
        <f>IF('INT-Pivots'!K148="","",IF('INT-Pivots'!K148="(blank)","Project end",VALUE('INT-Pivots'!K148)))</f>
        <v/>
      </c>
      <c r="D153" s="198" t="str">
        <f>IF(ISBLANK('2. Narrative'!R121),"",'2. Narrative'!R121)</f>
        <v/>
      </c>
      <c r="E153" s="198" t="str">
        <f>IF(ISBLANK('2. Narrative'!X121),"",'2. Narrative'!X121)</f>
        <v/>
      </c>
      <c r="F153" s="198" t="str">
        <f>IF(ISBLANK('2. Narrative'!AD121),"",'2. Narrative'!AD121)</f>
        <v/>
      </c>
      <c r="G153" s="198" t="str">
        <f>IF(ISBLANK('2. Narrative'!AJ121),"",'2. Narrative'!AJ121)</f>
        <v/>
      </c>
      <c r="H153" s="198" t="str">
        <f>IF(ISBLANK('2. Narrative'!AP121),"",'2. Narrative'!AP121)</f>
        <v/>
      </c>
      <c r="I153" s="199" t="str">
        <f t="shared" si="13"/>
        <v>no</v>
      </c>
      <c r="J153" s="199" t="str">
        <f t="shared" si="15"/>
        <v>no</v>
      </c>
      <c r="K153" s="199" t="str">
        <f t="shared" si="14"/>
        <v>no</v>
      </c>
      <c r="M153" s="174" t="str">
        <f>IF('INT-Pivots'!AT147="","",IF('INT-Pivots'!AT147="0","",'INT-Pivots'!AT147))</f>
        <v/>
      </c>
      <c r="N153" s="174" t="str">
        <f>IF('INT-Pivots'!AU147="","",IF('INT-Pivots'!AU147="0","",'INT-Pivots'!AU147))</f>
        <v/>
      </c>
      <c r="O153" s="277" t="str">
        <f>IF('INT-Pivots'!BA147="","",IF('INT-Pivots'!BA147="0","",'INT-Pivots'!BA147))</f>
        <v/>
      </c>
      <c r="P153" s="321">
        <f t="shared" si="16"/>
        <v>0</v>
      </c>
      <c r="Q153" s="322">
        <f>IF(ISBLANK('3. Expenditures'!L147),0,'3. Expenditures'!L147)</f>
        <v>0</v>
      </c>
      <c r="R153" s="323">
        <f>IF(ISBLANK('3. Expenditures'!N147),0,'3. Expenditures'!N147)</f>
        <v>0</v>
      </c>
      <c r="S153" s="323">
        <f>IF(ISBLANK('3. Expenditures'!P147),0,'3. Expenditures'!P147)</f>
        <v>0</v>
      </c>
      <c r="T153" s="323">
        <f>IF(ISBLANK('3. Expenditures'!R147),0,'3. Expenditures'!R147)</f>
        <v>0</v>
      </c>
      <c r="U153" s="323">
        <f>IF(ISBLANK('3. Expenditures'!T147),0,'3. Expenditures'!T147)</f>
        <v>0</v>
      </c>
      <c r="V153" s="285"/>
      <c r="W153" s="285"/>
      <c r="X153" s="285"/>
      <c r="Y153" s="285"/>
      <c r="Z153" s="285"/>
    </row>
    <row r="154" spans="2:26" s="70" customFormat="1" ht="12" x14ac:dyDescent="0.3">
      <c r="B154" s="196" t="str">
        <f>IF('INT-Pivots'!G149="","",'INT-Pivots'!G149)</f>
        <v/>
      </c>
      <c r="C154" s="197" t="str">
        <f>IF('INT-Pivots'!K149="","",IF('INT-Pivots'!K149="(blank)","Project end",VALUE('INT-Pivots'!K149)))</f>
        <v/>
      </c>
      <c r="D154" s="198" t="str">
        <f>IF(ISBLANK('2. Narrative'!R122),"",'2. Narrative'!R122)</f>
        <v/>
      </c>
      <c r="E154" s="198" t="str">
        <f>IF(ISBLANK('2. Narrative'!X122),"",'2. Narrative'!X122)</f>
        <v/>
      </c>
      <c r="F154" s="198" t="str">
        <f>IF(ISBLANK('2. Narrative'!AD122),"",'2. Narrative'!AD122)</f>
        <v/>
      </c>
      <c r="G154" s="198" t="str">
        <f>IF(ISBLANK('2. Narrative'!AJ122),"",'2. Narrative'!AJ122)</f>
        <v/>
      </c>
      <c r="H154" s="198" t="str">
        <f>IF(ISBLANK('2. Narrative'!AP122),"",'2. Narrative'!AP122)</f>
        <v/>
      </c>
      <c r="I154" s="199" t="str">
        <f t="shared" si="13"/>
        <v>no</v>
      </c>
      <c r="J154" s="199" t="str">
        <f t="shared" si="15"/>
        <v>no</v>
      </c>
      <c r="K154" s="199" t="str">
        <f t="shared" si="14"/>
        <v>no</v>
      </c>
      <c r="M154" s="174" t="str">
        <f>IF('INT-Pivots'!AT148="","",IF('INT-Pivots'!AT148="0","",'INT-Pivots'!AT148))</f>
        <v/>
      </c>
      <c r="N154" s="174" t="str">
        <f>IF('INT-Pivots'!AU148="","",IF('INT-Pivots'!AU148="0","",'INT-Pivots'!AU148))</f>
        <v/>
      </c>
      <c r="O154" s="277" t="str">
        <f>IF('INT-Pivots'!BA148="","",IF('INT-Pivots'!BA148="0","",'INT-Pivots'!BA148))</f>
        <v/>
      </c>
      <c r="P154" s="321">
        <f t="shared" si="16"/>
        <v>0</v>
      </c>
      <c r="Q154" s="322">
        <f>IF(ISBLANK('3. Expenditures'!L148),0,'3. Expenditures'!L148)</f>
        <v>0</v>
      </c>
      <c r="R154" s="323">
        <f>IF(ISBLANK('3. Expenditures'!N148),0,'3. Expenditures'!N148)</f>
        <v>0</v>
      </c>
      <c r="S154" s="323">
        <f>IF(ISBLANK('3. Expenditures'!P148),0,'3. Expenditures'!P148)</f>
        <v>0</v>
      </c>
      <c r="T154" s="323">
        <f>IF(ISBLANK('3. Expenditures'!R148),0,'3. Expenditures'!R148)</f>
        <v>0</v>
      </c>
      <c r="U154" s="323">
        <f>IF(ISBLANK('3. Expenditures'!T148),0,'3. Expenditures'!T148)</f>
        <v>0</v>
      </c>
      <c r="V154" s="285"/>
      <c r="W154" s="285"/>
      <c r="X154" s="285"/>
      <c r="Y154" s="285"/>
      <c r="Z154" s="285"/>
    </row>
    <row r="155" spans="2:26" s="70" customFormat="1" ht="12" x14ac:dyDescent="0.3">
      <c r="B155" s="196" t="str">
        <f>IF('INT-Pivots'!G150="","",'INT-Pivots'!G150)</f>
        <v/>
      </c>
      <c r="C155" s="197" t="str">
        <f>IF('INT-Pivots'!K150="","",IF('INT-Pivots'!K150="(blank)","Project end",VALUE('INT-Pivots'!K150)))</f>
        <v/>
      </c>
      <c r="D155" s="198" t="str">
        <f>IF(ISBLANK('2. Narrative'!R123),"",'2. Narrative'!R123)</f>
        <v/>
      </c>
      <c r="E155" s="198" t="str">
        <f>IF(ISBLANK('2. Narrative'!X123),"",'2. Narrative'!X123)</f>
        <v/>
      </c>
      <c r="F155" s="198" t="str">
        <f>IF(ISBLANK('2. Narrative'!AD123),"",'2. Narrative'!AD123)</f>
        <v/>
      </c>
      <c r="G155" s="198" t="str">
        <f>IF(ISBLANK('2. Narrative'!AJ123),"",'2. Narrative'!AJ123)</f>
        <v/>
      </c>
      <c r="H155" s="198" t="str">
        <f>IF(ISBLANK('2. Narrative'!AP123),"",'2. Narrative'!AP123)</f>
        <v/>
      </c>
      <c r="I155" s="199" t="str">
        <f t="shared" si="13"/>
        <v>no</v>
      </c>
      <c r="J155" s="199" t="str">
        <f t="shared" si="15"/>
        <v>no</v>
      </c>
      <c r="K155" s="199" t="str">
        <f t="shared" si="14"/>
        <v>no</v>
      </c>
      <c r="M155" s="174" t="str">
        <f>IF('INT-Pivots'!AT149="","",IF('INT-Pivots'!AT149="0","",'INT-Pivots'!AT149))</f>
        <v/>
      </c>
      <c r="N155" s="174" t="str">
        <f>IF('INT-Pivots'!AU149="","",IF('INT-Pivots'!AU149="0","",'INT-Pivots'!AU149))</f>
        <v/>
      </c>
      <c r="O155" s="277" t="str">
        <f>IF('INT-Pivots'!BA149="","",IF('INT-Pivots'!BA149="0","",'INT-Pivots'!BA149))</f>
        <v/>
      </c>
      <c r="P155" s="321">
        <f t="shared" si="16"/>
        <v>0</v>
      </c>
      <c r="Q155" s="322">
        <f>IF(ISBLANK('3. Expenditures'!L149),0,'3. Expenditures'!L149)</f>
        <v>0</v>
      </c>
      <c r="R155" s="323">
        <f>IF(ISBLANK('3. Expenditures'!N149),0,'3. Expenditures'!N149)</f>
        <v>0</v>
      </c>
      <c r="S155" s="323">
        <f>IF(ISBLANK('3. Expenditures'!P149),0,'3. Expenditures'!P149)</f>
        <v>0</v>
      </c>
      <c r="T155" s="323">
        <f>IF(ISBLANK('3. Expenditures'!R149),0,'3. Expenditures'!R149)</f>
        <v>0</v>
      </c>
      <c r="U155" s="323">
        <f>IF(ISBLANK('3. Expenditures'!T149),0,'3. Expenditures'!T149)</f>
        <v>0</v>
      </c>
      <c r="V155" s="285"/>
      <c r="W155" s="285"/>
      <c r="X155" s="285"/>
      <c r="Y155" s="285"/>
      <c r="Z155" s="285"/>
    </row>
    <row r="156" spans="2:26" s="70" customFormat="1" ht="12" x14ac:dyDescent="0.3">
      <c r="B156" s="196" t="str">
        <f>IF('INT-Pivots'!G151="","",'INT-Pivots'!G151)</f>
        <v/>
      </c>
      <c r="C156" s="197" t="str">
        <f>IF('INT-Pivots'!K151="","",IF('INT-Pivots'!K151="(blank)","Project end",VALUE('INT-Pivots'!K151)))</f>
        <v/>
      </c>
      <c r="D156" s="198" t="str">
        <f>IF(ISBLANK('2. Narrative'!R124),"",'2. Narrative'!R124)</f>
        <v/>
      </c>
      <c r="E156" s="198" t="str">
        <f>IF(ISBLANK('2. Narrative'!X124),"",'2. Narrative'!X124)</f>
        <v/>
      </c>
      <c r="F156" s="198" t="str">
        <f>IF(ISBLANK('2. Narrative'!AD124),"",'2. Narrative'!AD124)</f>
        <v/>
      </c>
      <c r="G156" s="198" t="str">
        <f>IF(ISBLANK('2. Narrative'!AJ124),"",'2. Narrative'!AJ124)</f>
        <v/>
      </c>
      <c r="H156" s="198" t="str">
        <f>IF(ISBLANK('2. Narrative'!AP124),"",'2. Narrative'!AP124)</f>
        <v/>
      </c>
      <c r="I156" s="199" t="str">
        <f t="shared" si="13"/>
        <v>no</v>
      </c>
      <c r="J156" s="199" t="str">
        <f t="shared" si="15"/>
        <v>no</v>
      </c>
      <c r="K156" s="199" t="str">
        <f t="shared" si="14"/>
        <v>no</v>
      </c>
      <c r="M156" s="174" t="str">
        <f>IF('INT-Pivots'!AT150="","",IF('INT-Pivots'!AT150="0","",'INT-Pivots'!AT150))</f>
        <v/>
      </c>
      <c r="N156" s="174" t="str">
        <f>IF('INT-Pivots'!AU150="","",IF('INT-Pivots'!AU150="0","",'INT-Pivots'!AU150))</f>
        <v/>
      </c>
      <c r="O156" s="277" t="str">
        <f>IF('INT-Pivots'!BA150="","",IF('INT-Pivots'!BA150="0","",'INT-Pivots'!BA150))</f>
        <v/>
      </c>
      <c r="P156" s="321">
        <f t="shared" si="16"/>
        <v>0</v>
      </c>
      <c r="Q156" s="322">
        <f>IF(ISBLANK('3. Expenditures'!L150),0,'3. Expenditures'!L150)</f>
        <v>0</v>
      </c>
      <c r="R156" s="323">
        <f>IF(ISBLANK('3. Expenditures'!N150),0,'3. Expenditures'!N150)</f>
        <v>0</v>
      </c>
      <c r="S156" s="323">
        <f>IF(ISBLANK('3. Expenditures'!P150),0,'3. Expenditures'!P150)</f>
        <v>0</v>
      </c>
      <c r="T156" s="323">
        <f>IF(ISBLANK('3. Expenditures'!R150),0,'3. Expenditures'!R150)</f>
        <v>0</v>
      </c>
      <c r="U156" s="323">
        <f>IF(ISBLANK('3. Expenditures'!T150),0,'3. Expenditures'!T150)</f>
        <v>0</v>
      </c>
      <c r="V156" s="285"/>
      <c r="W156" s="285"/>
      <c r="X156" s="285"/>
      <c r="Y156" s="285"/>
      <c r="Z156" s="285"/>
    </row>
    <row r="157" spans="2:26" s="70" customFormat="1" ht="12" x14ac:dyDescent="0.3">
      <c r="B157" s="196" t="str">
        <f>IF('INT-Pivots'!G152="","",'INT-Pivots'!G152)</f>
        <v/>
      </c>
      <c r="C157" s="197" t="str">
        <f>IF('INT-Pivots'!K152="","",IF('INT-Pivots'!K152="(blank)","Project end",VALUE('INT-Pivots'!K152)))</f>
        <v/>
      </c>
      <c r="D157" s="198" t="str">
        <f>IF(ISBLANK('2. Narrative'!R125),"",'2. Narrative'!R125)</f>
        <v/>
      </c>
      <c r="E157" s="198" t="str">
        <f>IF(ISBLANK('2. Narrative'!X125),"",'2. Narrative'!X125)</f>
        <v/>
      </c>
      <c r="F157" s="198" t="str">
        <f>IF(ISBLANK('2. Narrative'!AD125),"",'2. Narrative'!AD125)</f>
        <v/>
      </c>
      <c r="G157" s="198" t="str">
        <f>IF(ISBLANK('2. Narrative'!AJ125),"",'2. Narrative'!AJ125)</f>
        <v/>
      </c>
      <c r="H157" s="198" t="str">
        <f>IF(ISBLANK('2. Narrative'!AP125),"",'2. Narrative'!AP125)</f>
        <v/>
      </c>
      <c r="I157" s="199" t="str">
        <f t="shared" si="13"/>
        <v>no</v>
      </c>
      <c r="J157" s="199" t="str">
        <f t="shared" si="15"/>
        <v>no</v>
      </c>
      <c r="K157" s="199" t="str">
        <f t="shared" si="14"/>
        <v>no</v>
      </c>
      <c r="M157" s="174" t="str">
        <f>IF('INT-Pivots'!AT151="","",IF('INT-Pivots'!AT151="0","",'INT-Pivots'!AT151))</f>
        <v/>
      </c>
      <c r="N157" s="174" t="str">
        <f>IF('INT-Pivots'!AU151="","",IF('INT-Pivots'!AU151="0","",'INT-Pivots'!AU151))</f>
        <v/>
      </c>
      <c r="O157" s="277" t="str">
        <f>IF('INT-Pivots'!BA151="","",IF('INT-Pivots'!BA151="0","",'INT-Pivots'!BA151))</f>
        <v/>
      </c>
      <c r="P157" s="321">
        <f t="shared" si="16"/>
        <v>0</v>
      </c>
      <c r="Q157" s="322">
        <f>IF(ISBLANK('3. Expenditures'!L151),0,'3. Expenditures'!L151)</f>
        <v>0</v>
      </c>
      <c r="R157" s="323">
        <f>IF(ISBLANK('3. Expenditures'!N151),0,'3. Expenditures'!N151)</f>
        <v>0</v>
      </c>
      <c r="S157" s="323">
        <f>IF(ISBLANK('3. Expenditures'!P151),0,'3. Expenditures'!P151)</f>
        <v>0</v>
      </c>
      <c r="T157" s="323">
        <f>IF(ISBLANK('3. Expenditures'!R151),0,'3. Expenditures'!R151)</f>
        <v>0</v>
      </c>
      <c r="U157" s="323">
        <f>IF(ISBLANK('3. Expenditures'!T151),0,'3. Expenditures'!T151)</f>
        <v>0</v>
      </c>
      <c r="V157" s="285"/>
      <c r="W157" s="285"/>
      <c r="X157" s="285"/>
      <c r="Y157" s="285"/>
      <c r="Z157" s="285"/>
    </row>
    <row r="158" spans="2:26" s="70" customFormat="1" ht="12" x14ac:dyDescent="0.3">
      <c r="B158" s="196" t="str">
        <f>IF('INT-Pivots'!G153="","",'INT-Pivots'!G153)</f>
        <v/>
      </c>
      <c r="C158" s="197" t="str">
        <f>IF('INT-Pivots'!K153="","",IF('INT-Pivots'!K153="(blank)","Project end",VALUE('INT-Pivots'!K153)))</f>
        <v/>
      </c>
      <c r="D158" s="198" t="str">
        <f>IF(ISBLANK('2. Narrative'!R126),"",'2. Narrative'!R126)</f>
        <v/>
      </c>
      <c r="E158" s="198" t="str">
        <f>IF(ISBLANK('2. Narrative'!X126),"",'2. Narrative'!X126)</f>
        <v/>
      </c>
      <c r="F158" s="198" t="str">
        <f>IF(ISBLANK('2. Narrative'!AD126),"",'2. Narrative'!AD126)</f>
        <v/>
      </c>
      <c r="G158" s="198" t="str">
        <f>IF(ISBLANK('2. Narrative'!AJ126),"",'2. Narrative'!AJ126)</f>
        <v/>
      </c>
      <c r="H158" s="198" t="str">
        <f>IF(ISBLANK('2. Narrative'!AP126),"",'2. Narrative'!AP126)</f>
        <v/>
      </c>
      <c r="I158" s="199" t="str">
        <f t="shared" si="13"/>
        <v>no</v>
      </c>
      <c r="J158" s="199" t="str">
        <f t="shared" si="15"/>
        <v>no</v>
      </c>
      <c r="K158" s="199" t="str">
        <f t="shared" si="14"/>
        <v>no</v>
      </c>
      <c r="M158" s="174" t="str">
        <f>IF('INT-Pivots'!AT152="","",IF('INT-Pivots'!AT152="0","",'INT-Pivots'!AT152))</f>
        <v/>
      </c>
      <c r="N158" s="174" t="str">
        <f>IF('INT-Pivots'!AU152="","",IF('INT-Pivots'!AU152="0","",'INT-Pivots'!AU152))</f>
        <v/>
      </c>
      <c r="O158" s="277" t="str">
        <f>IF('INT-Pivots'!BA152="","",IF('INT-Pivots'!BA152="0","",'INT-Pivots'!BA152))</f>
        <v/>
      </c>
      <c r="P158" s="321">
        <f t="shared" si="16"/>
        <v>0</v>
      </c>
      <c r="Q158" s="322">
        <f>IF(ISBLANK('3. Expenditures'!L152),0,'3. Expenditures'!L152)</f>
        <v>0</v>
      </c>
      <c r="R158" s="323">
        <f>IF(ISBLANK('3. Expenditures'!N152),0,'3. Expenditures'!N152)</f>
        <v>0</v>
      </c>
      <c r="S158" s="323">
        <f>IF(ISBLANK('3. Expenditures'!P152),0,'3. Expenditures'!P152)</f>
        <v>0</v>
      </c>
      <c r="T158" s="323">
        <f>IF(ISBLANK('3. Expenditures'!R152),0,'3. Expenditures'!R152)</f>
        <v>0</v>
      </c>
      <c r="U158" s="323">
        <f>IF(ISBLANK('3. Expenditures'!T152),0,'3. Expenditures'!T152)</f>
        <v>0</v>
      </c>
      <c r="V158" s="285"/>
      <c r="W158" s="285"/>
      <c r="X158" s="285"/>
      <c r="Y158" s="285"/>
      <c r="Z158" s="285"/>
    </row>
    <row r="159" spans="2:26" s="70" customFormat="1" ht="12" x14ac:dyDescent="0.3">
      <c r="B159" s="196" t="str">
        <f>IF('INT-Pivots'!G154="","",'INT-Pivots'!G154)</f>
        <v/>
      </c>
      <c r="C159" s="197" t="str">
        <f>IF('INT-Pivots'!K154="","",IF('INT-Pivots'!K154="(blank)","Project end",VALUE('INT-Pivots'!K154)))</f>
        <v/>
      </c>
      <c r="D159" s="198" t="str">
        <f>IF(ISBLANK('2. Narrative'!R127),"",'2. Narrative'!R127)</f>
        <v/>
      </c>
      <c r="E159" s="198" t="str">
        <f>IF(ISBLANK('2. Narrative'!X127),"",'2. Narrative'!X127)</f>
        <v/>
      </c>
      <c r="F159" s="198" t="str">
        <f>IF(ISBLANK('2. Narrative'!AD127),"",'2. Narrative'!AD127)</f>
        <v/>
      </c>
      <c r="G159" s="198" t="str">
        <f>IF(ISBLANK('2. Narrative'!AJ127),"",'2. Narrative'!AJ127)</f>
        <v/>
      </c>
      <c r="H159" s="198" t="str">
        <f>IF(ISBLANK('2. Narrative'!AP127),"",'2. Narrative'!AP127)</f>
        <v/>
      </c>
      <c r="I159" s="199" t="str">
        <f t="shared" si="13"/>
        <v>no</v>
      </c>
      <c r="J159" s="199" t="str">
        <f t="shared" si="15"/>
        <v>no</v>
      </c>
      <c r="K159" s="199" t="str">
        <f t="shared" si="14"/>
        <v>no</v>
      </c>
      <c r="M159" s="174" t="str">
        <f>IF('INT-Pivots'!AT153="","",IF('INT-Pivots'!AT153="0","",'INT-Pivots'!AT153))</f>
        <v/>
      </c>
      <c r="N159" s="174" t="str">
        <f>IF('INT-Pivots'!AU153="","",IF('INT-Pivots'!AU153="0","",'INT-Pivots'!AU153))</f>
        <v/>
      </c>
      <c r="O159" s="277" t="str">
        <f>IF('INT-Pivots'!BA153="","",IF('INT-Pivots'!BA153="0","",'INT-Pivots'!BA153))</f>
        <v/>
      </c>
      <c r="P159" s="321">
        <f t="shared" si="16"/>
        <v>0</v>
      </c>
      <c r="Q159" s="322">
        <f>IF(ISBLANK('3. Expenditures'!L153),0,'3. Expenditures'!L153)</f>
        <v>0</v>
      </c>
      <c r="R159" s="323">
        <f>IF(ISBLANK('3. Expenditures'!N153),0,'3. Expenditures'!N153)</f>
        <v>0</v>
      </c>
      <c r="S159" s="323">
        <f>IF(ISBLANK('3. Expenditures'!P153),0,'3. Expenditures'!P153)</f>
        <v>0</v>
      </c>
      <c r="T159" s="323">
        <f>IF(ISBLANK('3. Expenditures'!R153),0,'3. Expenditures'!R153)</f>
        <v>0</v>
      </c>
      <c r="U159" s="323">
        <f>IF(ISBLANK('3. Expenditures'!T153),0,'3. Expenditures'!T153)</f>
        <v>0</v>
      </c>
      <c r="V159" s="285"/>
      <c r="W159" s="285"/>
      <c r="X159" s="285"/>
      <c r="Y159" s="285"/>
      <c r="Z159" s="285"/>
    </row>
    <row r="160" spans="2:26" s="70" customFormat="1" ht="12" x14ac:dyDescent="0.3">
      <c r="B160" s="196" t="str">
        <f>IF('INT-Pivots'!G155="","",'INT-Pivots'!G155)</f>
        <v/>
      </c>
      <c r="C160" s="197" t="str">
        <f>IF('INT-Pivots'!K155="","",IF('INT-Pivots'!K155="(blank)","Project end",VALUE('INT-Pivots'!K155)))</f>
        <v/>
      </c>
      <c r="D160" s="198" t="str">
        <f>IF(ISBLANK('2. Narrative'!R128),"",'2. Narrative'!R128)</f>
        <v/>
      </c>
      <c r="E160" s="198" t="str">
        <f>IF(ISBLANK('2. Narrative'!X128),"",'2. Narrative'!X128)</f>
        <v/>
      </c>
      <c r="F160" s="198" t="str">
        <f>IF(ISBLANK('2. Narrative'!AD128),"",'2. Narrative'!AD128)</f>
        <v/>
      </c>
      <c r="G160" s="198" t="str">
        <f>IF(ISBLANK('2. Narrative'!AJ128),"",'2. Narrative'!AJ128)</f>
        <v/>
      </c>
      <c r="H160" s="198" t="str">
        <f>IF(ISBLANK('2. Narrative'!AP128),"",'2. Narrative'!AP128)</f>
        <v/>
      </c>
      <c r="I160" s="199" t="str">
        <f t="shared" si="13"/>
        <v>no</v>
      </c>
      <c r="J160" s="199" t="str">
        <f t="shared" si="15"/>
        <v>no</v>
      </c>
      <c r="K160" s="199" t="str">
        <f t="shared" si="14"/>
        <v>no</v>
      </c>
      <c r="M160" s="174" t="str">
        <f>IF('INT-Pivots'!AT154="","",IF('INT-Pivots'!AT154="0","",'INT-Pivots'!AT154))</f>
        <v/>
      </c>
      <c r="N160" s="174" t="str">
        <f>IF('INT-Pivots'!AU154="","",IF('INT-Pivots'!AU154="0","",'INT-Pivots'!AU154))</f>
        <v/>
      </c>
      <c r="O160" s="277" t="str">
        <f>IF('INT-Pivots'!BA154="","",IF('INT-Pivots'!BA154="0","",'INT-Pivots'!BA154))</f>
        <v/>
      </c>
      <c r="P160" s="321">
        <f t="shared" si="16"/>
        <v>0</v>
      </c>
      <c r="Q160" s="322">
        <f>IF(ISBLANK('3. Expenditures'!L154),0,'3. Expenditures'!L154)</f>
        <v>0</v>
      </c>
      <c r="R160" s="323">
        <f>IF(ISBLANK('3. Expenditures'!N154),0,'3. Expenditures'!N154)</f>
        <v>0</v>
      </c>
      <c r="S160" s="323">
        <f>IF(ISBLANK('3. Expenditures'!P154),0,'3. Expenditures'!P154)</f>
        <v>0</v>
      </c>
      <c r="T160" s="323">
        <f>IF(ISBLANK('3. Expenditures'!R154),0,'3. Expenditures'!R154)</f>
        <v>0</v>
      </c>
      <c r="U160" s="323">
        <f>IF(ISBLANK('3. Expenditures'!T154),0,'3. Expenditures'!T154)</f>
        <v>0</v>
      </c>
      <c r="V160" s="285"/>
      <c r="W160" s="285"/>
      <c r="X160" s="285"/>
      <c r="Y160" s="285"/>
      <c r="Z160" s="285"/>
    </row>
    <row r="161" spans="2:26" s="70" customFormat="1" ht="12" x14ac:dyDescent="0.3">
      <c r="B161" s="196" t="str">
        <f>IF('INT-Pivots'!G156="","",'INT-Pivots'!G156)</f>
        <v/>
      </c>
      <c r="C161" s="197" t="str">
        <f>IF('INT-Pivots'!K156="","",IF('INT-Pivots'!K156="(blank)","Project end",VALUE('INT-Pivots'!K156)))</f>
        <v/>
      </c>
      <c r="D161" s="198" t="str">
        <f>IF(ISBLANK('2. Narrative'!R129),"",'2. Narrative'!R129)</f>
        <v/>
      </c>
      <c r="E161" s="198" t="str">
        <f>IF(ISBLANK('2. Narrative'!X129),"",'2. Narrative'!X129)</f>
        <v/>
      </c>
      <c r="F161" s="198" t="str">
        <f>IF(ISBLANK('2. Narrative'!AD129),"",'2. Narrative'!AD129)</f>
        <v/>
      </c>
      <c r="G161" s="198" t="str">
        <f>IF(ISBLANK('2. Narrative'!AJ129),"",'2. Narrative'!AJ129)</f>
        <v/>
      </c>
      <c r="H161" s="198" t="str">
        <f>IF(ISBLANK('2. Narrative'!AP129),"",'2. Narrative'!AP129)</f>
        <v/>
      </c>
      <c r="I161" s="199" t="str">
        <f t="shared" si="13"/>
        <v>no</v>
      </c>
      <c r="J161" s="199" t="str">
        <f t="shared" si="15"/>
        <v>no</v>
      </c>
      <c r="K161" s="199" t="str">
        <f t="shared" si="14"/>
        <v>no</v>
      </c>
      <c r="M161" s="174" t="str">
        <f>IF('INT-Pivots'!AT155="","",IF('INT-Pivots'!AT155="0","",'INT-Pivots'!AT155))</f>
        <v/>
      </c>
      <c r="N161" s="174" t="str">
        <f>IF('INT-Pivots'!AU155="","",IF('INT-Pivots'!AU155="0","",'INT-Pivots'!AU155))</f>
        <v/>
      </c>
      <c r="O161" s="277" t="str">
        <f>IF('INT-Pivots'!BA155="","",IF('INT-Pivots'!BA155="0","",'INT-Pivots'!BA155))</f>
        <v/>
      </c>
      <c r="P161" s="321">
        <f t="shared" si="16"/>
        <v>0</v>
      </c>
      <c r="Q161" s="322">
        <f>IF(ISBLANK('3. Expenditures'!L155),0,'3. Expenditures'!L155)</f>
        <v>0</v>
      </c>
      <c r="R161" s="323">
        <f>IF(ISBLANK('3. Expenditures'!N155),0,'3. Expenditures'!N155)</f>
        <v>0</v>
      </c>
      <c r="S161" s="323">
        <f>IF(ISBLANK('3. Expenditures'!P155),0,'3. Expenditures'!P155)</f>
        <v>0</v>
      </c>
      <c r="T161" s="323">
        <f>IF(ISBLANK('3. Expenditures'!R155),0,'3. Expenditures'!R155)</f>
        <v>0</v>
      </c>
      <c r="U161" s="323">
        <f>IF(ISBLANK('3. Expenditures'!T155),0,'3. Expenditures'!T155)</f>
        <v>0</v>
      </c>
      <c r="V161" s="285"/>
      <c r="W161" s="285"/>
      <c r="X161" s="285"/>
      <c r="Y161" s="285"/>
      <c r="Z161" s="285"/>
    </row>
    <row r="162" spans="2:26" s="70" customFormat="1" ht="12" x14ac:dyDescent="0.3">
      <c r="B162" s="196" t="str">
        <f>IF('INT-Pivots'!G157="","",'INT-Pivots'!G157)</f>
        <v/>
      </c>
      <c r="C162" s="197" t="str">
        <f>IF('INT-Pivots'!K157="","",IF('INT-Pivots'!K157="(blank)","Project end",VALUE('INT-Pivots'!K157)))</f>
        <v/>
      </c>
      <c r="D162" s="198" t="str">
        <f>IF(ISBLANK('2. Narrative'!R130),"",'2. Narrative'!R130)</f>
        <v/>
      </c>
      <c r="E162" s="198" t="str">
        <f>IF(ISBLANK('2. Narrative'!X130),"",'2. Narrative'!X130)</f>
        <v/>
      </c>
      <c r="F162" s="198" t="str">
        <f>IF(ISBLANK('2. Narrative'!AD130),"",'2. Narrative'!AD130)</f>
        <v/>
      </c>
      <c r="G162" s="198" t="str">
        <f>IF(ISBLANK('2. Narrative'!AJ130),"",'2. Narrative'!AJ130)</f>
        <v/>
      </c>
      <c r="H162" s="198" t="str">
        <f>IF(ISBLANK('2. Narrative'!AP130),"",'2. Narrative'!AP130)</f>
        <v/>
      </c>
      <c r="I162" s="199" t="str">
        <f t="shared" si="13"/>
        <v>no</v>
      </c>
      <c r="J162" s="199" t="str">
        <f t="shared" si="15"/>
        <v>no</v>
      </c>
      <c r="K162" s="199" t="str">
        <f t="shared" si="14"/>
        <v>no</v>
      </c>
      <c r="M162" s="174" t="str">
        <f>IF('INT-Pivots'!AT156="","",IF('INT-Pivots'!AT156="0","",'INT-Pivots'!AT156))</f>
        <v/>
      </c>
      <c r="N162" s="174" t="str">
        <f>IF('INT-Pivots'!AU156="","",IF('INT-Pivots'!AU156="0","",'INT-Pivots'!AU156))</f>
        <v/>
      </c>
      <c r="O162" s="277" t="str">
        <f>IF('INT-Pivots'!BA156="","",IF('INT-Pivots'!BA156="0","",'INT-Pivots'!BA156))</f>
        <v/>
      </c>
      <c r="P162" s="321">
        <f t="shared" si="16"/>
        <v>0</v>
      </c>
      <c r="Q162" s="322">
        <f>IF(ISBLANK('3. Expenditures'!L156),0,'3. Expenditures'!L156)</f>
        <v>0</v>
      </c>
      <c r="R162" s="323">
        <f>IF(ISBLANK('3. Expenditures'!N156),0,'3. Expenditures'!N156)</f>
        <v>0</v>
      </c>
      <c r="S162" s="323">
        <f>IF(ISBLANK('3. Expenditures'!P156),0,'3. Expenditures'!P156)</f>
        <v>0</v>
      </c>
      <c r="T162" s="323">
        <f>IF(ISBLANK('3. Expenditures'!R156),0,'3. Expenditures'!R156)</f>
        <v>0</v>
      </c>
      <c r="U162" s="323">
        <f>IF(ISBLANK('3. Expenditures'!T156),0,'3. Expenditures'!T156)</f>
        <v>0</v>
      </c>
      <c r="V162" s="285"/>
      <c r="W162" s="285"/>
      <c r="X162" s="285"/>
      <c r="Y162" s="285"/>
      <c r="Z162" s="285"/>
    </row>
    <row r="163" spans="2:26" s="70" customFormat="1" ht="12" x14ac:dyDescent="0.3">
      <c r="B163" s="196" t="str">
        <f>IF('INT-Pivots'!G158="","",'INT-Pivots'!G158)</f>
        <v/>
      </c>
      <c r="C163" s="197" t="str">
        <f>IF('INT-Pivots'!K158="","",IF('INT-Pivots'!K158="(blank)","Project end",VALUE('INT-Pivots'!K158)))</f>
        <v/>
      </c>
      <c r="D163" s="198" t="str">
        <f>IF(ISBLANK('2. Narrative'!R131),"",'2. Narrative'!R131)</f>
        <v/>
      </c>
      <c r="E163" s="198" t="str">
        <f>IF(ISBLANK('2. Narrative'!X131),"",'2. Narrative'!X131)</f>
        <v/>
      </c>
      <c r="F163" s="198" t="str">
        <f>IF(ISBLANK('2. Narrative'!AD131),"",'2. Narrative'!AD131)</f>
        <v/>
      </c>
      <c r="G163" s="198" t="str">
        <f>IF(ISBLANK('2. Narrative'!AJ131),"",'2. Narrative'!AJ131)</f>
        <v/>
      </c>
      <c r="H163" s="198" t="str">
        <f>IF(ISBLANK('2. Narrative'!AP131),"",'2. Narrative'!AP131)</f>
        <v/>
      </c>
      <c r="I163" s="199" t="str">
        <f t="shared" si="13"/>
        <v>no</v>
      </c>
      <c r="J163" s="199" t="str">
        <f t="shared" si="15"/>
        <v>no</v>
      </c>
      <c r="K163" s="199" t="str">
        <f t="shared" si="14"/>
        <v>no</v>
      </c>
      <c r="M163" s="174" t="str">
        <f>IF('INT-Pivots'!AT157="","",IF('INT-Pivots'!AT157="0","",'INT-Pivots'!AT157))</f>
        <v/>
      </c>
      <c r="N163" s="174" t="str">
        <f>IF('INT-Pivots'!AU157="","",IF('INT-Pivots'!AU157="0","",'INT-Pivots'!AU157))</f>
        <v/>
      </c>
      <c r="O163" s="277" t="str">
        <f>IF('INT-Pivots'!BA157="","",IF('INT-Pivots'!BA157="0","",'INT-Pivots'!BA157))</f>
        <v/>
      </c>
      <c r="P163" s="321">
        <f t="shared" si="16"/>
        <v>0</v>
      </c>
      <c r="Q163" s="322">
        <f>IF(ISBLANK('3. Expenditures'!L157),0,'3. Expenditures'!L157)</f>
        <v>0</v>
      </c>
      <c r="R163" s="323">
        <f>IF(ISBLANK('3. Expenditures'!N157),0,'3. Expenditures'!N157)</f>
        <v>0</v>
      </c>
      <c r="S163" s="323">
        <f>IF(ISBLANK('3. Expenditures'!P157),0,'3. Expenditures'!P157)</f>
        <v>0</v>
      </c>
      <c r="T163" s="323">
        <f>IF(ISBLANK('3. Expenditures'!R157),0,'3. Expenditures'!R157)</f>
        <v>0</v>
      </c>
      <c r="U163" s="323">
        <f>IF(ISBLANK('3. Expenditures'!T157),0,'3. Expenditures'!T157)</f>
        <v>0</v>
      </c>
      <c r="V163" s="285"/>
      <c r="W163" s="285"/>
      <c r="X163" s="285"/>
      <c r="Y163" s="285"/>
      <c r="Z163" s="285"/>
    </row>
    <row r="164" spans="2:26" s="70" customFormat="1" ht="12" x14ac:dyDescent="0.3">
      <c r="B164" s="196" t="str">
        <f>IF('INT-Pivots'!G159="","",'INT-Pivots'!G159)</f>
        <v/>
      </c>
      <c r="C164" s="197" t="str">
        <f>IF('INT-Pivots'!K159="","",IF('INT-Pivots'!K159="(blank)","Project end",VALUE('INT-Pivots'!K159)))</f>
        <v/>
      </c>
      <c r="D164" s="198" t="str">
        <f>IF(ISBLANK('2. Narrative'!R132),"",'2. Narrative'!R132)</f>
        <v/>
      </c>
      <c r="E164" s="198" t="str">
        <f>IF(ISBLANK('2. Narrative'!X132),"",'2. Narrative'!X132)</f>
        <v/>
      </c>
      <c r="F164" s="198" t="str">
        <f>IF(ISBLANK('2. Narrative'!AD132),"",'2. Narrative'!AD132)</f>
        <v/>
      </c>
      <c r="G164" s="198" t="str">
        <f>IF(ISBLANK('2. Narrative'!AJ132),"",'2. Narrative'!AJ132)</f>
        <v/>
      </c>
      <c r="H164" s="198" t="str">
        <f>IF(ISBLANK('2. Narrative'!AP132),"",'2. Narrative'!AP132)</f>
        <v/>
      </c>
      <c r="I164" s="199" t="str">
        <f t="shared" si="13"/>
        <v>no</v>
      </c>
      <c r="J164" s="199" t="str">
        <f t="shared" si="15"/>
        <v>no</v>
      </c>
      <c r="K164" s="199" t="str">
        <f t="shared" si="14"/>
        <v>no</v>
      </c>
      <c r="M164" s="174" t="str">
        <f>IF('INT-Pivots'!AT158="","",IF('INT-Pivots'!AT158="0","",'INT-Pivots'!AT158))</f>
        <v/>
      </c>
      <c r="N164" s="174" t="str">
        <f>IF('INT-Pivots'!AU158="","",IF('INT-Pivots'!AU158="0","",'INT-Pivots'!AU158))</f>
        <v/>
      </c>
      <c r="O164" s="277" t="str">
        <f>IF('INT-Pivots'!BA158="","",IF('INT-Pivots'!BA158="0","",'INT-Pivots'!BA158))</f>
        <v/>
      </c>
      <c r="P164" s="321">
        <f t="shared" si="16"/>
        <v>0</v>
      </c>
      <c r="Q164" s="322">
        <f>IF(ISBLANK('3. Expenditures'!L158),0,'3. Expenditures'!L158)</f>
        <v>0</v>
      </c>
      <c r="R164" s="323">
        <f>IF(ISBLANK('3. Expenditures'!N158),0,'3. Expenditures'!N158)</f>
        <v>0</v>
      </c>
      <c r="S164" s="323">
        <f>IF(ISBLANK('3. Expenditures'!P158),0,'3. Expenditures'!P158)</f>
        <v>0</v>
      </c>
      <c r="T164" s="323">
        <f>IF(ISBLANK('3. Expenditures'!R158),0,'3. Expenditures'!R158)</f>
        <v>0</v>
      </c>
      <c r="U164" s="323">
        <f>IF(ISBLANK('3. Expenditures'!T158),0,'3. Expenditures'!T158)</f>
        <v>0</v>
      </c>
      <c r="V164" s="285"/>
      <c r="W164" s="285"/>
      <c r="X164" s="285"/>
      <c r="Y164" s="285"/>
      <c r="Z164" s="285"/>
    </row>
    <row r="165" spans="2:26" s="70" customFormat="1" ht="12" x14ac:dyDescent="0.3">
      <c r="B165" s="196" t="str">
        <f>IF('INT-Pivots'!G160="","",'INT-Pivots'!G160)</f>
        <v/>
      </c>
      <c r="C165" s="197" t="str">
        <f>IF('INT-Pivots'!K160="","",IF('INT-Pivots'!K160="(blank)","Project end",VALUE('INT-Pivots'!K160)))</f>
        <v/>
      </c>
      <c r="D165" s="198" t="str">
        <f>IF(ISBLANK('2. Narrative'!R133),"",'2. Narrative'!R133)</f>
        <v/>
      </c>
      <c r="E165" s="198" t="str">
        <f>IF(ISBLANK('2. Narrative'!X133),"",'2. Narrative'!X133)</f>
        <v/>
      </c>
      <c r="F165" s="198" t="str">
        <f>IF(ISBLANK('2. Narrative'!AD133),"",'2. Narrative'!AD133)</f>
        <v/>
      </c>
      <c r="G165" s="198" t="str">
        <f>IF(ISBLANK('2. Narrative'!AJ133),"",'2. Narrative'!AJ133)</f>
        <v/>
      </c>
      <c r="H165" s="198" t="str">
        <f>IF(ISBLANK('2. Narrative'!AP133),"",'2. Narrative'!AP133)</f>
        <v/>
      </c>
      <c r="I165" s="199" t="str">
        <f t="shared" si="13"/>
        <v>no</v>
      </c>
      <c r="J165" s="199" t="str">
        <f t="shared" si="15"/>
        <v>no</v>
      </c>
      <c r="K165" s="199" t="str">
        <f t="shared" si="14"/>
        <v>no</v>
      </c>
      <c r="M165" s="174" t="str">
        <f>IF('INT-Pivots'!AT159="","",IF('INT-Pivots'!AT159="0","",'INT-Pivots'!AT159))</f>
        <v/>
      </c>
      <c r="N165" s="174" t="str">
        <f>IF('INT-Pivots'!AU159="","",IF('INT-Pivots'!AU159="0","",'INT-Pivots'!AU159))</f>
        <v/>
      </c>
      <c r="O165" s="277" t="str">
        <f>IF('INT-Pivots'!BA159="","",IF('INT-Pivots'!BA159="0","",'INT-Pivots'!BA159))</f>
        <v/>
      </c>
      <c r="P165" s="321">
        <f t="shared" si="16"/>
        <v>0</v>
      </c>
      <c r="Q165" s="322">
        <f>IF(ISBLANK('3. Expenditures'!L159),0,'3. Expenditures'!L159)</f>
        <v>0</v>
      </c>
      <c r="R165" s="323">
        <f>IF(ISBLANK('3. Expenditures'!N159),0,'3. Expenditures'!N159)</f>
        <v>0</v>
      </c>
      <c r="S165" s="323">
        <f>IF(ISBLANK('3. Expenditures'!P159),0,'3. Expenditures'!P159)</f>
        <v>0</v>
      </c>
      <c r="T165" s="323">
        <f>IF(ISBLANK('3. Expenditures'!R159),0,'3. Expenditures'!R159)</f>
        <v>0</v>
      </c>
      <c r="U165" s="323">
        <f>IF(ISBLANK('3. Expenditures'!T159),0,'3. Expenditures'!T159)</f>
        <v>0</v>
      </c>
      <c r="V165" s="285"/>
      <c r="W165" s="285"/>
      <c r="X165" s="285"/>
      <c r="Y165" s="285"/>
      <c r="Z165" s="285"/>
    </row>
    <row r="166" spans="2:26" s="70" customFormat="1" ht="12" x14ac:dyDescent="0.3">
      <c r="B166" s="196" t="str">
        <f>IF('INT-Pivots'!G161="","",'INT-Pivots'!G161)</f>
        <v/>
      </c>
      <c r="C166" s="197" t="str">
        <f>IF('INT-Pivots'!K161="","",IF('INT-Pivots'!K161="(blank)","Project end",VALUE('INT-Pivots'!K161)))</f>
        <v/>
      </c>
      <c r="D166" s="198" t="str">
        <f>IF(ISBLANK('2. Narrative'!R134),"",'2. Narrative'!R134)</f>
        <v/>
      </c>
      <c r="E166" s="198" t="str">
        <f>IF(ISBLANK('2. Narrative'!X134),"",'2. Narrative'!X134)</f>
        <v/>
      </c>
      <c r="F166" s="198" t="str">
        <f>IF(ISBLANK('2. Narrative'!AD134),"",'2. Narrative'!AD134)</f>
        <v/>
      </c>
      <c r="G166" s="198" t="str">
        <f>IF(ISBLANK('2. Narrative'!AJ134),"",'2. Narrative'!AJ134)</f>
        <v/>
      </c>
      <c r="H166" s="198" t="str">
        <f>IF(ISBLANK('2. Narrative'!AP134),"",'2. Narrative'!AP134)</f>
        <v/>
      </c>
      <c r="I166" s="199" t="str">
        <f t="shared" si="13"/>
        <v>no</v>
      </c>
      <c r="J166" s="199" t="str">
        <f t="shared" si="15"/>
        <v>no</v>
      </c>
      <c r="K166" s="199" t="str">
        <f t="shared" si="14"/>
        <v>no</v>
      </c>
      <c r="M166" s="174" t="str">
        <f>IF('INT-Pivots'!AT160="","",IF('INT-Pivots'!AT160="0","",'INT-Pivots'!AT160))</f>
        <v/>
      </c>
      <c r="N166" s="174" t="str">
        <f>IF('INT-Pivots'!AU160="","",IF('INT-Pivots'!AU160="0","",'INT-Pivots'!AU160))</f>
        <v/>
      </c>
      <c r="O166" s="277" t="str">
        <f>IF('INT-Pivots'!BA160="","",IF('INT-Pivots'!BA160="0","",'INT-Pivots'!BA160))</f>
        <v/>
      </c>
      <c r="P166" s="321">
        <f t="shared" si="16"/>
        <v>0</v>
      </c>
      <c r="Q166" s="322">
        <f>IF(ISBLANK('3. Expenditures'!L160),0,'3. Expenditures'!L160)</f>
        <v>0</v>
      </c>
      <c r="R166" s="323">
        <f>IF(ISBLANK('3. Expenditures'!N160),0,'3. Expenditures'!N160)</f>
        <v>0</v>
      </c>
      <c r="S166" s="323">
        <f>IF(ISBLANK('3. Expenditures'!P160),0,'3. Expenditures'!P160)</f>
        <v>0</v>
      </c>
      <c r="T166" s="323">
        <f>IF(ISBLANK('3. Expenditures'!R160),0,'3. Expenditures'!R160)</f>
        <v>0</v>
      </c>
      <c r="U166" s="323">
        <f>IF(ISBLANK('3. Expenditures'!T160),0,'3. Expenditures'!T160)</f>
        <v>0</v>
      </c>
      <c r="V166" s="285"/>
      <c r="W166" s="285"/>
      <c r="X166" s="285"/>
      <c r="Y166" s="285"/>
      <c r="Z166" s="285"/>
    </row>
    <row r="167" spans="2:26" s="70" customFormat="1" ht="12" x14ac:dyDescent="0.3">
      <c r="B167" s="196" t="str">
        <f>IF('INT-Pivots'!G162="","",'INT-Pivots'!G162)</f>
        <v/>
      </c>
      <c r="C167" s="197" t="str">
        <f>IF('INT-Pivots'!K162="","",IF('INT-Pivots'!K162="(blank)","Project end",VALUE('INT-Pivots'!K162)))</f>
        <v/>
      </c>
      <c r="D167" s="198" t="str">
        <f>IF(ISBLANK('2. Narrative'!R135),"",'2. Narrative'!R135)</f>
        <v/>
      </c>
      <c r="E167" s="198" t="str">
        <f>IF(ISBLANK('2. Narrative'!X135),"",'2. Narrative'!X135)</f>
        <v/>
      </c>
      <c r="F167" s="198" t="str">
        <f>IF(ISBLANK('2. Narrative'!AD135),"",'2. Narrative'!AD135)</f>
        <v/>
      </c>
      <c r="G167" s="198" t="str">
        <f>IF(ISBLANK('2. Narrative'!AJ135),"",'2. Narrative'!AJ135)</f>
        <v/>
      </c>
      <c r="H167" s="198" t="str">
        <f>IF(ISBLANK('2. Narrative'!AP135),"",'2. Narrative'!AP135)</f>
        <v/>
      </c>
      <c r="I167" s="199" t="str">
        <f t="shared" si="13"/>
        <v>no</v>
      </c>
      <c r="J167" s="199" t="str">
        <f t="shared" si="15"/>
        <v>no</v>
      </c>
      <c r="K167" s="199" t="str">
        <f t="shared" si="14"/>
        <v>no</v>
      </c>
      <c r="M167" s="174" t="str">
        <f>IF('INT-Pivots'!AT161="","",IF('INT-Pivots'!AT161="0","",'INT-Pivots'!AT161))</f>
        <v/>
      </c>
      <c r="N167" s="174" t="str">
        <f>IF('INT-Pivots'!AU161="","",IF('INT-Pivots'!AU161="0","",'INT-Pivots'!AU161))</f>
        <v/>
      </c>
      <c r="O167" s="277" t="str">
        <f>IF('INT-Pivots'!BA161="","",IF('INT-Pivots'!BA161="0","",'INT-Pivots'!BA161))</f>
        <v/>
      </c>
      <c r="P167" s="321">
        <f t="shared" si="16"/>
        <v>0</v>
      </c>
      <c r="Q167" s="322">
        <f>IF(ISBLANK('3. Expenditures'!L161),0,'3. Expenditures'!L161)</f>
        <v>0</v>
      </c>
      <c r="R167" s="323">
        <f>IF(ISBLANK('3. Expenditures'!N161),0,'3. Expenditures'!N161)</f>
        <v>0</v>
      </c>
      <c r="S167" s="323">
        <f>IF(ISBLANK('3. Expenditures'!P161),0,'3. Expenditures'!P161)</f>
        <v>0</v>
      </c>
      <c r="T167" s="323">
        <f>IF(ISBLANK('3. Expenditures'!R161),0,'3. Expenditures'!R161)</f>
        <v>0</v>
      </c>
      <c r="U167" s="323">
        <f>IF(ISBLANK('3. Expenditures'!T161),0,'3. Expenditures'!T161)</f>
        <v>0</v>
      </c>
      <c r="V167" s="285"/>
      <c r="W167" s="285"/>
      <c r="X167" s="285"/>
      <c r="Y167" s="285"/>
      <c r="Z167" s="285"/>
    </row>
    <row r="168" spans="2:26" s="70" customFormat="1" ht="12" x14ac:dyDescent="0.3">
      <c r="B168" s="196" t="str">
        <f>IF('INT-Pivots'!G163="","",'INT-Pivots'!G163)</f>
        <v/>
      </c>
      <c r="C168" s="197" t="str">
        <f>IF('INT-Pivots'!K163="","",IF('INT-Pivots'!K163="(blank)","Project end",VALUE('INT-Pivots'!K163)))</f>
        <v/>
      </c>
      <c r="D168" s="198" t="str">
        <f>IF(ISBLANK('2. Narrative'!R136),"",'2. Narrative'!R136)</f>
        <v/>
      </c>
      <c r="E168" s="198" t="str">
        <f>IF(ISBLANK('2. Narrative'!X136),"",'2. Narrative'!X136)</f>
        <v/>
      </c>
      <c r="F168" s="198" t="str">
        <f>IF(ISBLANK('2. Narrative'!AD136),"",'2. Narrative'!AD136)</f>
        <v/>
      </c>
      <c r="G168" s="198" t="str">
        <f>IF(ISBLANK('2. Narrative'!AJ136),"",'2. Narrative'!AJ136)</f>
        <v/>
      </c>
      <c r="H168" s="198" t="str">
        <f>IF(ISBLANK('2. Narrative'!AP136),"",'2. Narrative'!AP136)</f>
        <v/>
      </c>
      <c r="I168" s="199" t="str">
        <f t="shared" si="13"/>
        <v>no</v>
      </c>
      <c r="J168" s="199" t="str">
        <f t="shared" si="15"/>
        <v>no</v>
      </c>
      <c r="K168" s="199" t="str">
        <f t="shared" si="14"/>
        <v>no</v>
      </c>
      <c r="M168" s="174" t="str">
        <f>IF('INT-Pivots'!AT162="","",IF('INT-Pivots'!AT162="0","",'INT-Pivots'!AT162))</f>
        <v/>
      </c>
      <c r="N168" s="174" t="str">
        <f>IF('INT-Pivots'!AU162="","",IF('INT-Pivots'!AU162="0","",'INT-Pivots'!AU162))</f>
        <v/>
      </c>
      <c r="O168" s="277" t="str">
        <f>IF('INT-Pivots'!BA162="","",IF('INT-Pivots'!BA162="0","",'INT-Pivots'!BA162))</f>
        <v/>
      </c>
      <c r="P168" s="321">
        <f t="shared" si="16"/>
        <v>0</v>
      </c>
      <c r="Q168" s="322">
        <f>IF(ISBLANK('3. Expenditures'!L162),0,'3. Expenditures'!L162)</f>
        <v>0</v>
      </c>
      <c r="R168" s="323">
        <f>IF(ISBLANK('3. Expenditures'!N162),0,'3. Expenditures'!N162)</f>
        <v>0</v>
      </c>
      <c r="S168" s="323">
        <f>IF(ISBLANK('3. Expenditures'!P162),0,'3. Expenditures'!P162)</f>
        <v>0</v>
      </c>
      <c r="T168" s="323">
        <f>IF(ISBLANK('3. Expenditures'!R162),0,'3. Expenditures'!R162)</f>
        <v>0</v>
      </c>
      <c r="U168" s="323">
        <f>IF(ISBLANK('3. Expenditures'!T162),0,'3. Expenditures'!T162)</f>
        <v>0</v>
      </c>
      <c r="V168" s="285"/>
      <c r="W168" s="285"/>
      <c r="X168" s="285"/>
      <c r="Y168" s="285"/>
      <c r="Z168" s="285"/>
    </row>
    <row r="169" spans="2:26" s="70" customFormat="1" ht="12" x14ac:dyDescent="0.3">
      <c r="B169" s="196" t="str">
        <f>IF('INT-Pivots'!G164="","",'INT-Pivots'!G164)</f>
        <v/>
      </c>
      <c r="C169" s="197" t="str">
        <f>IF('INT-Pivots'!K164="","",IF('INT-Pivots'!K164="(blank)","Project end",VALUE('INT-Pivots'!K164)))</f>
        <v/>
      </c>
      <c r="D169" s="198" t="str">
        <f>IF(ISBLANK('2. Narrative'!R137),"",'2. Narrative'!R137)</f>
        <v/>
      </c>
      <c r="E169" s="198" t="str">
        <f>IF(ISBLANK('2. Narrative'!X137),"",'2. Narrative'!X137)</f>
        <v/>
      </c>
      <c r="F169" s="198" t="str">
        <f>IF(ISBLANK('2. Narrative'!AD137),"",'2. Narrative'!AD137)</f>
        <v/>
      </c>
      <c r="G169" s="198" t="str">
        <f>IF(ISBLANK('2. Narrative'!AJ137),"",'2. Narrative'!AJ137)</f>
        <v/>
      </c>
      <c r="H169" s="198" t="str">
        <f>IF(ISBLANK('2. Narrative'!AP137),"",'2. Narrative'!AP137)</f>
        <v/>
      </c>
      <c r="I169" s="199" t="str">
        <f t="shared" si="13"/>
        <v>no</v>
      </c>
      <c r="J169" s="199" t="str">
        <f t="shared" si="15"/>
        <v>no</v>
      </c>
      <c r="K169" s="199" t="str">
        <f t="shared" si="14"/>
        <v>no</v>
      </c>
      <c r="M169" s="174" t="str">
        <f>IF('INT-Pivots'!AT163="","",IF('INT-Pivots'!AT163="0","",'INT-Pivots'!AT163))</f>
        <v/>
      </c>
      <c r="N169" s="174" t="str">
        <f>IF('INT-Pivots'!AU163="","",IF('INT-Pivots'!AU163="0","",'INT-Pivots'!AU163))</f>
        <v/>
      </c>
      <c r="O169" s="277" t="str">
        <f>IF('INT-Pivots'!BA163="","",IF('INT-Pivots'!BA163="0","",'INT-Pivots'!BA163))</f>
        <v/>
      </c>
      <c r="P169" s="321">
        <f t="shared" si="16"/>
        <v>0</v>
      </c>
      <c r="Q169" s="322">
        <f>IF(ISBLANK('3. Expenditures'!L163),0,'3. Expenditures'!L163)</f>
        <v>0</v>
      </c>
      <c r="R169" s="323">
        <f>IF(ISBLANK('3. Expenditures'!N163),0,'3. Expenditures'!N163)</f>
        <v>0</v>
      </c>
      <c r="S169" s="323">
        <f>IF(ISBLANK('3. Expenditures'!P163),0,'3. Expenditures'!P163)</f>
        <v>0</v>
      </c>
      <c r="T169" s="323">
        <f>IF(ISBLANK('3. Expenditures'!R163),0,'3. Expenditures'!R163)</f>
        <v>0</v>
      </c>
      <c r="U169" s="323">
        <f>IF(ISBLANK('3. Expenditures'!T163),0,'3. Expenditures'!T163)</f>
        <v>0</v>
      </c>
      <c r="V169" s="285"/>
      <c r="W169" s="285"/>
      <c r="X169" s="285"/>
      <c r="Y169" s="285"/>
      <c r="Z169" s="285"/>
    </row>
    <row r="170" spans="2:26" s="70" customFormat="1" ht="12" x14ac:dyDescent="0.3">
      <c r="B170" s="196" t="str">
        <f>IF('INT-Pivots'!G165="","",'INT-Pivots'!G165)</f>
        <v/>
      </c>
      <c r="C170" s="197" t="str">
        <f>IF('INT-Pivots'!K165="","",IF('INT-Pivots'!K165="(blank)","Project end",VALUE('INT-Pivots'!K165)))</f>
        <v/>
      </c>
      <c r="D170" s="198" t="str">
        <f>IF(ISBLANK('2. Narrative'!R138),"",'2. Narrative'!R138)</f>
        <v/>
      </c>
      <c r="E170" s="198" t="str">
        <f>IF(ISBLANK('2. Narrative'!X138),"",'2. Narrative'!X138)</f>
        <v/>
      </c>
      <c r="F170" s="198" t="str">
        <f>IF(ISBLANK('2. Narrative'!AD138),"",'2. Narrative'!AD138)</f>
        <v/>
      </c>
      <c r="G170" s="198" t="str">
        <f>IF(ISBLANK('2. Narrative'!AJ138),"",'2. Narrative'!AJ138)</f>
        <v/>
      </c>
      <c r="H170" s="198" t="str">
        <f>IF(ISBLANK('2. Narrative'!AP138),"",'2. Narrative'!AP138)</f>
        <v/>
      </c>
      <c r="I170" s="199" t="str">
        <f t="shared" si="13"/>
        <v>no</v>
      </c>
      <c r="J170" s="199" t="str">
        <f t="shared" si="15"/>
        <v>no</v>
      </c>
      <c r="K170" s="199" t="str">
        <f t="shared" si="14"/>
        <v>no</v>
      </c>
      <c r="M170" s="174" t="str">
        <f>IF('INT-Pivots'!AT164="","",IF('INT-Pivots'!AT164="0","",'INT-Pivots'!AT164))</f>
        <v/>
      </c>
      <c r="N170" s="174" t="str">
        <f>IF('INT-Pivots'!AU164="","",IF('INT-Pivots'!AU164="0","",'INT-Pivots'!AU164))</f>
        <v/>
      </c>
      <c r="O170" s="277" t="str">
        <f>IF('INT-Pivots'!BA164="","",IF('INT-Pivots'!BA164="0","",'INT-Pivots'!BA164))</f>
        <v/>
      </c>
      <c r="P170" s="321">
        <f t="shared" si="16"/>
        <v>0</v>
      </c>
      <c r="Q170" s="322">
        <f>IF(ISBLANK('3. Expenditures'!L164),0,'3. Expenditures'!L164)</f>
        <v>0</v>
      </c>
      <c r="R170" s="323">
        <f>IF(ISBLANK('3. Expenditures'!N164),0,'3. Expenditures'!N164)</f>
        <v>0</v>
      </c>
      <c r="S170" s="323">
        <f>IF(ISBLANK('3. Expenditures'!P164),0,'3. Expenditures'!P164)</f>
        <v>0</v>
      </c>
      <c r="T170" s="323">
        <f>IF(ISBLANK('3. Expenditures'!R164),0,'3. Expenditures'!R164)</f>
        <v>0</v>
      </c>
      <c r="U170" s="323">
        <f>IF(ISBLANK('3. Expenditures'!T164),0,'3. Expenditures'!T164)</f>
        <v>0</v>
      </c>
      <c r="V170" s="285"/>
      <c r="W170" s="285"/>
      <c r="X170" s="285"/>
      <c r="Y170" s="285"/>
      <c r="Z170" s="285"/>
    </row>
    <row r="171" spans="2:26" s="70" customFormat="1" ht="12" x14ac:dyDescent="0.3">
      <c r="B171" s="196" t="str">
        <f>IF('INT-Pivots'!G166="","",'INT-Pivots'!G166)</f>
        <v/>
      </c>
      <c r="C171" s="197" t="str">
        <f>IF('INT-Pivots'!K166="","",IF('INT-Pivots'!K166="(blank)","Project end",VALUE('INT-Pivots'!K166)))</f>
        <v/>
      </c>
      <c r="D171" s="198" t="str">
        <f>IF(ISBLANK('2. Narrative'!R139),"",'2. Narrative'!R139)</f>
        <v/>
      </c>
      <c r="E171" s="198" t="str">
        <f>IF(ISBLANK('2. Narrative'!X139),"",'2. Narrative'!X139)</f>
        <v/>
      </c>
      <c r="F171" s="198" t="str">
        <f>IF(ISBLANK('2. Narrative'!AD139),"",'2. Narrative'!AD139)</f>
        <v/>
      </c>
      <c r="G171" s="198" t="str">
        <f>IF(ISBLANK('2. Narrative'!AJ139),"",'2. Narrative'!AJ139)</f>
        <v/>
      </c>
      <c r="H171" s="198" t="str">
        <f>IF(ISBLANK('2. Narrative'!AP139),"",'2. Narrative'!AP139)</f>
        <v/>
      </c>
      <c r="I171" s="199" t="str">
        <f t="shared" si="13"/>
        <v>no</v>
      </c>
      <c r="J171" s="199" t="str">
        <f t="shared" si="15"/>
        <v>no</v>
      </c>
      <c r="K171" s="199" t="str">
        <f t="shared" si="14"/>
        <v>no</v>
      </c>
      <c r="M171" s="174" t="str">
        <f>IF('INT-Pivots'!AT165="","",IF('INT-Pivots'!AT165="0","",'INT-Pivots'!AT165))</f>
        <v/>
      </c>
      <c r="N171" s="174" t="str">
        <f>IF('INT-Pivots'!AU165="","",IF('INT-Pivots'!AU165="0","",'INT-Pivots'!AU165))</f>
        <v/>
      </c>
      <c r="O171" s="277" t="str">
        <f>IF('INT-Pivots'!BA165="","",IF('INT-Pivots'!BA165="0","",'INT-Pivots'!BA165))</f>
        <v/>
      </c>
      <c r="P171" s="321">
        <f t="shared" si="16"/>
        <v>0</v>
      </c>
      <c r="Q171" s="322">
        <f>IF(ISBLANK('3. Expenditures'!L165),0,'3. Expenditures'!L165)</f>
        <v>0</v>
      </c>
      <c r="R171" s="323">
        <f>IF(ISBLANK('3. Expenditures'!N165),0,'3. Expenditures'!N165)</f>
        <v>0</v>
      </c>
      <c r="S171" s="323">
        <f>IF(ISBLANK('3. Expenditures'!P165),0,'3. Expenditures'!P165)</f>
        <v>0</v>
      </c>
      <c r="T171" s="323">
        <f>IF(ISBLANK('3. Expenditures'!R165),0,'3. Expenditures'!R165)</f>
        <v>0</v>
      </c>
      <c r="U171" s="323">
        <f>IF(ISBLANK('3. Expenditures'!T165),0,'3. Expenditures'!T165)</f>
        <v>0</v>
      </c>
      <c r="V171" s="285"/>
      <c r="W171" s="285"/>
      <c r="X171" s="285"/>
      <c r="Y171" s="285"/>
      <c r="Z171" s="285"/>
    </row>
    <row r="172" spans="2:26" s="70" customFormat="1" ht="12" x14ac:dyDescent="0.3">
      <c r="B172" s="196" t="str">
        <f>IF('INT-Pivots'!G167="","",'INT-Pivots'!G167)</f>
        <v/>
      </c>
      <c r="C172" s="197" t="str">
        <f>IF('INT-Pivots'!K167="","",IF('INT-Pivots'!K167="(blank)","Project end",VALUE('INT-Pivots'!K167)))</f>
        <v/>
      </c>
      <c r="D172" s="198" t="str">
        <f>IF(ISBLANK('2. Narrative'!R140),"",'2. Narrative'!R140)</f>
        <v/>
      </c>
      <c r="E172" s="198" t="str">
        <f>IF(ISBLANK('2. Narrative'!X140),"",'2. Narrative'!X140)</f>
        <v/>
      </c>
      <c r="F172" s="198" t="str">
        <f>IF(ISBLANK('2. Narrative'!AD140),"",'2. Narrative'!AD140)</f>
        <v/>
      </c>
      <c r="G172" s="198" t="str">
        <f>IF(ISBLANK('2. Narrative'!AJ140),"",'2. Narrative'!AJ140)</f>
        <v/>
      </c>
      <c r="H172" s="198" t="str">
        <f>IF(ISBLANK('2. Narrative'!AP140),"",'2. Narrative'!AP140)</f>
        <v/>
      </c>
      <c r="I172" s="199" t="str">
        <f t="shared" si="13"/>
        <v>no</v>
      </c>
      <c r="J172" s="199" t="str">
        <f t="shared" si="15"/>
        <v>no</v>
      </c>
      <c r="K172" s="199" t="str">
        <f t="shared" si="14"/>
        <v>no</v>
      </c>
      <c r="M172" s="174" t="str">
        <f>IF('INT-Pivots'!AT166="","",IF('INT-Pivots'!AT166="0","",'INT-Pivots'!AT166))</f>
        <v/>
      </c>
      <c r="N172" s="174" t="str">
        <f>IF('INT-Pivots'!AU166="","",IF('INT-Pivots'!AU166="0","",'INT-Pivots'!AU166))</f>
        <v/>
      </c>
      <c r="O172" s="277" t="str">
        <f>IF('INT-Pivots'!BA166="","",IF('INT-Pivots'!BA166="0","",'INT-Pivots'!BA166))</f>
        <v/>
      </c>
      <c r="P172" s="321">
        <f t="shared" si="16"/>
        <v>0</v>
      </c>
      <c r="Q172" s="322">
        <f>IF(ISBLANK('3. Expenditures'!L166),0,'3. Expenditures'!L166)</f>
        <v>0</v>
      </c>
      <c r="R172" s="323">
        <f>IF(ISBLANK('3. Expenditures'!N166),0,'3. Expenditures'!N166)</f>
        <v>0</v>
      </c>
      <c r="S172" s="323">
        <f>IF(ISBLANK('3. Expenditures'!P166),0,'3. Expenditures'!P166)</f>
        <v>0</v>
      </c>
      <c r="T172" s="323">
        <f>IF(ISBLANK('3. Expenditures'!R166),0,'3. Expenditures'!R166)</f>
        <v>0</v>
      </c>
      <c r="U172" s="323">
        <f>IF(ISBLANK('3. Expenditures'!T166),0,'3. Expenditures'!T166)</f>
        <v>0</v>
      </c>
      <c r="V172" s="285"/>
      <c r="W172" s="285"/>
      <c r="X172" s="285"/>
      <c r="Y172" s="285"/>
      <c r="Z172" s="285"/>
    </row>
    <row r="173" spans="2:26" s="70" customFormat="1" ht="12" x14ac:dyDescent="0.3">
      <c r="B173" s="196" t="str">
        <f>IF('INT-Pivots'!G168="","",'INT-Pivots'!G168)</f>
        <v/>
      </c>
      <c r="C173" s="197" t="str">
        <f>IF('INT-Pivots'!K168="","",IF('INT-Pivots'!K168="(blank)","Project end",VALUE('INT-Pivots'!K168)))</f>
        <v/>
      </c>
      <c r="D173" s="198" t="str">
        <f>IF(ISBLANK('2. Narrative'!R141),"",'2. Narrative'!R141)</f>
        <v/>
      </c>
      <c r="E173" s="198" t="str">
        <f>IF(ISBLANK('2. Narrative'!X141),"",'2. Narrative'!X141)</f>
        <v/>
      </c>
      <c r="F173" s="198" t="str">
        <f>IF(ISBLANK('2. Narrative'!AD141),"",'2. Narrative'!AD141)</f>
        <v/>
      </c>
      <c r="G173" s="198" t="str">
        <f>IF(ISBLANK('2. Narrative'!AJ141),"",'2. Narrative'!AJ141)</f>
        <v/>
      </c>
      <c r="H173" s="198" t="str">
        <f>IF(ISBLANK('2. Narrative'!AP141),"",'2. Narrative'!AP141)</f>
        <v/>
      </c>
      <c r="I173" s="199" t="str">
        <f t="shared" si="13"/>
        <v>no</v>
      </c>
      <c r="J173" s="199" t="str">
        <f t="shared" si="15"/>
        <v>no</v>
      </c>
      <c r="K173" s="199" t="str">
        <f t="shared" si="14"/>
        <v>no</v>
      </c>
      <c r="M173" s="174" t="str">
        <f>IF('INT-Pivots'!AT167="","",IF('INT-Pivots'!AT167="0","",'INT-Pivots'!AT167))</f>
        <v/>
      </c>
      <c r="N173" s="174" t="str">
        <f>IF('INT-Pivots'!AU167="","",IF('INT-Pivots'!AU167="0","",'INT-Pivots'!AU167))</f>
        <v/>
      </c>
      <c r="O173" s="277" t="str">
        <f>IF('INT-Pivots'!BA167="","",IF('INT-Pivots'!BA167="0","",'INT-Pivots'!BA167))</f>
        <v/>
      </c>
      <c r="P173" s="321">
        <f t="shared" si="16"/>
        <v>0</v>
      </c>
      <c r="Q173" s="322">
        <f>IF(ISBLANK('3. Expenditures'!L167),0,'3. Expenditures'!L167)</f>
        <v>0</v>
      </c>
      <c r="R173" s="323">
        <f>IF(ISBLANK('3. Expenditures'!N167),0,'3. Expenditures'!N167)</f>
        <v>0</v>
      </c>
      <c r="S173" s="323">
        <f>IF(ISBLANK('3. Expenditures'!P167),0,'3. Expenditures'!P167)</f>
        <v>0</v>
      </c>
      <c r="T173" s="323">
        <f>IF(ISBLANK('3. Expenditures'!R167),0,'3. Expenditures'!R167)</f>
        <v>0</v>
      </c>
      <c r="U173" s="323">
        <f>IF(ISBLANK('3. Expenditures'!T167),0,'3. Expenditures'!T167)</f>
        <v>0</v>
      </c>
      <c r="V173" s="285"/>
      <c r="W173" s="285"/>
      <c r="X173" s="285"/>
      <c r="Y173" s="285"/>
      <c r="Z173" s="285"/>
    </row>
    <row r="174" spans="2:26" s="70" customFormat="1" ht="12" x14ac:dyDescent="0.3">
      <c r="B174" s="196" t="str">
        <f>IF('INT-Pivots'!G169="","",'INT-Pivots'!G169)</f>
        <v/>
      </c>
      <c r="C174" s="197" t="str">
        <f>IF('INT-Pivots'!K169="","",IF('INT-Pivots'!K169="(blank)","Project end",VALUE('INT-Pivots'!K169)))</f>
        <v/>
      </c>
      <c r="D174" s="198" t="str">
        <f>IF(ISBLANK('2. Narrative'!R142),"",'2. Narrative'!R142)</f>
        <v/>
      </c>
      <c r="E174" s="198" t="str">
        <f>IF(ISBLANK('2. Narrative'!X142),"",'2. Narrative'!X142)</f>
        <v/>
      </c>
      <c r="F174" s="198" t="str">
        <f>IF(ISBLANK('2. Narrative'!AD142),"",'2. Narrative'!AD142)</f>
        <v/>
      </c>
      <c r="G174" s="198" t="str">
        <f>IF(ISBLANK('2. Narrative'!AJ142),"",'2. Narrative'!AJ142)</f>
        <v/>
      </c>
      <c r="H174" s="198" t="str">
        <f>IF(ISBLANK('2. Narrative'!AP142),"",'2. Narrative'!AP142)</f>
        <v/>
      </c>
      <c r="I174" s="199" t="str">
        <f t="shared" si="13"/>
        <v>no</v>
      </c>
      <c r="J174" s="199" t="str">
        <f t="shared" si="15"/>
        <v>no</v>
      </c>
      <c r="K174" s="199" t="str">
        <f t="shared" si="14"/>
        <v>no</v>
      </c>
      <c r="M174" s="174" t="str">
        <f>IF('INT-Pivots'!AT168="","",IF('INT-Pivots'!AT168="0","",'INT-Pivots'!AT168))</f>
        <v/>
      </c>
      <c r="N174" s="174" t="str">
        <f>IF('INT-Pivots'!AU168="","",IF('INT-Pivots'!AU168="0","",'INT-Pivots'!AU168))</f>
        <v/>
      </c>
      <c r="O174" s="277" t="str">
        <f>IF('INT-Pivots'!BA168="","",IF('INT-Pivots'!BA168="0","",'INT-Pivots'!BA168))</f>
        <v/>
      </c>
      <c r="P174" s="321">
        <f t="shared" si="16"/>
        <v>0</v>
      </c>
      <c r="Q174" s="322">
        <f>IF(ISBLANK('3. Expenditures'!L168),0,'3. Expenditures'!L168)</f>
        <v>0</v>
      </c>
      <c r="R174" s="323">
        <f>IF(ISBLANK('3. Expenditures'!N168),0,'3. Expenditures'!N168)</f>
        <v>0</v>
      </c>
      <c r="S174" s="323">
        <f>IF(ISBLANK('3. Expenditures'!P168),0,'3. Expenditures'!P168)</f>
        <v>0</v>
      </c>
      <c r="T174" s="323">
        <f>IF(ISBLANK('3. Expenditures'!R168),0,'3. Expenditures'!R168)</f>
        <v>0</v>
      </c>
      <c r="U174" s="323">
        <f>IF(ISBLANK('3. Expenditures'!T168),0,'3. Expenditures'!T168)</f>
        <v>0</v>
      </c>
      <c r="V174" s="285"/>
      <c r="W174" s="285"/>
      <c r="X174" s="285"/>
      <c r="Y174" s="285"/>
      <c r="Z174" s="285"/>
    </row>
    <row r="175" spans="2:26" s="70" customFormat="1" ht="12" x14ac:dyDescent="0.3">
      <c r="B175" s="196" t="str">
        <f>IF('INT-Pivots'!G170="","",'INT-Pivots'!G170)</f>
        <v/>
      </c>
      <c r="C175" s="197" t="str">
        <f>IF('INT-Pivots'!K170="","",IF('INT-Pivots'!K170="(blank)","Project end",VALUE('INT-Pivots'!K170)))</f>
        <v/>
      </c>
      <c r="D175" s="198" t="str">
        <f>IF(ISBLANK('2. Narrative'!R143),"",'2. Narrative'!R143)</f>
        <v/>
      </c>
      <c r="E175" s="198" t="str">
        <f>IF(ISBLANK('2. Narrative'!X143),"",'2. Narrative'!X143)</f>
        <v/>
      </c>
      <c r="F175" s="198" t="str">
        <f>IF(ISBLANK('2. Narrative'!AD143),"",'2. Narrative'!AD143)</f>
        <v/>
      </c>
      <c r="G175" s="198" t="str">
        <f>IF(ISBLANK('2. Narrative'!AJ143),"",'2. Narrative'!AJ143)</f>
        <v/>
      </c>
      <c r="H175" s="198" t="str">
        <f>IF(ISBLANK('2. Narrative'!AP143),"",'2. Narrative'!AP143)</f>
        <v/>
      </c>
      <c r="I175" s="199" t="str">
        <f t="shared" si="13"/>
        <v>no</v>
      </c>
      <c r="J175" s="199" t="str">
        <f t="shared" si="15"/>
        <v>no</v>
      </c>
      <c r="K175" s="199" t="str">
        <f t="shared" si="14"/>
        <v>no</v>
      </c>
      <c r="M175" s="174" t="str">
        <f>IF('INT-Pivots'!AT169="","",IF('INT-Pivots'!AT169="0","",'INT-Pivots'!AT169))</f>
        <v/>
      </c>
      <c r="N175" s="174" t="str">
        <f>IF('INT-Pivots'!AU169="","",IF('INT-Pivots'!AU169="0","",'INT-Pivots'!AU169))</f>
        <v/>
      </c>
      <c r="O175" s="277" t="str">
        <f>IF('INT-Pivots'!BA169="","",IF('INT-Pivots'!BA169="0","",'INT-Pivots'!BA169))</f>
        <v/>
      </c>
      <c r="P175" s="321">
        <f t="shared" si="16"/>
        <v>0</v>
      </c>
      <c r="Q175" s="322">
        <f>IF(ISBLANK('3. Expenditures'!L169),0,'3. Expenditures'!L169)</f>
        <v>0</v>
      </c>
      <c r="R175" s="323">
        <f>IF(ISBLANK('3. Expenditures'!N169),0,'3. Expenditures'!N169)</f>
        <v>0</v>
      </c>
      <c r="S175" s="323">
        <f>IF(ISBLANK('3. Expenditures'!P169),0,'3. Expenditures'!P169)</f>
        <v>0</v>
      </c>
      <c r="T175" s="323">
        <f>IF(ISBLANK('3. Expenditures'!R169),0,'3. Expenditures'!R169)</f>
        <v>0</v>
      </c>
      <c r="U175" s="323">
        <f>IF(ISBLANK('3. Expenditures'!T169),0,'3. Expenditures'!T169)</f>
        <v>0</v>
      </c>
      <c r="V175" s="285"/>
      <c r="W175" s="285"/>
      <c r="X175" s="285"/>
      <c r="Y175" s="285"/>
      <c r="Z175" s="285"/>
    </row>
    <row r="176" spans="2:26" s="70" customFormat="1" ht="12" x14ac:dyDescent="0.3">
      <c r="B176" s="196" t="str">
        <f>IF('INT-Pivots'!G171="","",'INT-Pivots'!G171)</f>
        <v/>
      </c>
      <c r="C176" s="197" t="str">
        <f>IF('INT-Pivots'!K171="","",IF('INT-Pivots'!K171="(blank)","Project end",VALUE('INT-Pivots'!K171)))</f>
        <v/>
      </c>
      <c r="D176" s="198" t="str">
        <f>IF(ISBLANK('2. Narrative'!R144),"",'2. Narrative'!R144)</f>
        <v/>
      </c>
      <c r="E176" s="198" t="str">
        <f>IF(ISBLANK('2. Narrative'!X144),"",'2. Narrative'!X144)</f>
        <v/>
      </c>
      <c r="F176" s="198" t="str">
        <f>IF(ISBLANK('2. Narrative'!AD144),"",'2. Narrative'!AD144)</f>
        <v/>
      </c>
      <c r="G176" s="198" t="str">
        <f>IF(ISBLANK('2. Narrative'!AJ144),"",'2. Narrative'!AJ144)</f>
        <v/>
      </c>
      <c r="H176" s="198" t="str">
        <f>IF(ISBLANK('2. Narrative'!AP144),"",'2. Narrative'!AP144)</f>
        <v/>
      </c>
      <c r="I176" s="199" t="str">
        <f t="shared" si="13"/>
        <v>no</v>
      </c>
      <c r="J176" s="199" t="str">
        <f t="shared" si="15"/>
        <v>no</v>
      </c>
      <c r="K176" s="199" t="str">
        <f t="shared" si="14"/>
        <v>no</v>
      </c>
      <c r="M176" s="174" t="str">
        <f>IF('INT-Pivots'!AT170="","",IF('INT-Pivots'!AT170="0","",'INT-Pivots'!AT170))</f>
        <v/>
      </c>
      <c r="N176" s="174" t="str">
        <f>IF('INT-Pivots'!AU170="","",IF('INT-Pivots'!AU170="0","",'INT-Pivots'!AU170))</f>
        <v/>
      </c>
      <c r="O176" s="277" t="str">
        <f>IF('INT-Pivots'!BA170="","",IF('INT-Pivots'!BA170="0","",'INT-Pivots'!BA170))</f>
        <v/>
      </c>
      <c r="P176" s="321">
        <f t="shared" si="16"/>
        <v>0</v>
      </c>
      <c r="Q176" s="322">
        <f>IF(ISBLANK('3. Expenditures'!L170),0,'3. Expenditures'!L170)</f>
        <v>0</v>
      </c>
      <c r="R176" s="323">
        <f>IF(ISBLANK('3. Expenditures'!N170),0,'3. Expenditures'!N170)</f>
        <v>0</v>
      </c>
      <c r="S176" s="323">
        <f>IF(ISBLANK('3. Expenditures'!P170),0,'3. Expenditures'!P170)</f>
        <v>0</v>
      </c>
      <c r="T176" s="323">
        <f>IF(ISBLANK('3. Expenditures'!R170),0,'3. Expenditures'!R170)</f>
        <v>0</v>
      </c>
      <c r="U176" s="323">
        <f>IF(ISBLANK('3. Expenditures'!T170),0,'3. Expenditures'!T170)</f>
        <v>0</v>
      </c>
      <c r="V176" s="285"/>
      <c r="W176" s="285"/>
      <c r="X176" s="285"/>
      <c r="Y176" s="285"/>
      <c r="Z176" s="285"/>
    </row>
    <row r="177" spans="2:26" s="70" customFormat="1" ht="12" x14ac:dyDescent="0.3">
      <c r="B177" s="196" t="str">
        <f>IF('INT-Pivots'!G172="","",'INT-Pivots'!G172)</f>
        <v/>
      </c>
      <c r="C177" s="197" t="str">
        <f>IF('INT-Pivots'!K172="","",IF('INT-Pivots'!K172="(blank)","Project end",VALUE('INT-Pivots'!K172)))</f>
        <v/>
      </c>
      <c r="D177" s="198" t="str">
        <f>IF(ISBLANK('2. Narrative'!R145),"",'2. Narrative'!R145)</f>
        <v/>
      </c>
      <c r="E177" s="198" t="str">
        <f>IF(ISBLANK('2. Narrative'!X145),"",'2. Narrative'!X145)</f>
        <v/>
      </c>
      <c r="F177" s="198" t="str">
        <f>IF(ISBLANK('2. Narrative'!AD145),"",'2. Narrative'!AD145)</f>
        <v/>
      </c>
      <c r="G177" s="198" t="str">
        <f>IF(ISBLANK('2. Narrative'!AJ145),"",'2. Narrative'!AJ145)</f>
        <v/>
      </c>
      <c r="H177" s="198" t="str">
        <f>IF(ISBLANK('2. Narrative'!AP145),"",'2. Narrative'!AP145)</f>
        <v/>
      </c>
      <c r="I177" s="199" t="str">
        <f t="shared" si="13"/>
        <v>no</v>
      </c>
      <c r="J177" s="199" t="str">
        <f t="shared" si="15"/>
        <v>no</v>
      </c>
      <c r="K177" s="199" t="str">
        <f t="shared" si="14"/>
        <v>no</v>
      </c>
      <c r="M177" s="174" t="str">
        <f>IF('INT-Pivots'!AT171="","",IF('INT-Pivots'!AT171="0","",'INT-Pivots'!AT171))</f>
        <v/>
      </c>
      <c r="N177" s="174" t="str">
        <f>IF('INT-Pivots'!AU171="","",IF('INT-Pivots'!AU171="0","",'INT-Pivots'!AU171))</f>
        <v/>
      </c>
      <c r="O177" s="277" t="str">
        <f>IF('INT-Pivots'!BA171="","",IF('INT-Pivots'!BA171="0","",'INT-Pivots'!BA171))</f>
        <v/>
      </c>
      <c r="P177" s="321">
        <f t="shared" si="16"/>
        <v>0</v>
      </c>
      <c r="Q177" s="322">
        <f>IF(ISBLANK('3. Expenditures'!L171),0,'3. Expenditures'!L171)</f>
        <v>0</v>
      </c>
      <c r="R177" s="323">
        <f>IF(ISBLANK('3. Expenditures'!N171),0,'3. Expenditures'!N171)</f>
        <v>0</v>
      </c>
      <c r="S177" s="323">
        <f>IF(ISBLANK('3. Expenditures'!P171),0,'3. Expenditures'!P171)</f>
        <v>0</v>
      </c>
      <c r="T177" s="323">
        <f>IF(ISBLANK('3. Expenditures'!R171),0,'3. Expenditures'!R171)</f>
        <v>0</v>
      </c>
      <c r="U177" s="323">
        <f>IF(ISBLANK('3. Expenditures'!T171),0,'3. Expenditures'!T171)</f>
        <v>0</v>
      </c>
      <c r="V177" s="285"/>
      <c r="W177" s="285"/>
      <c r="X177" s="285"/>
      <c r="Y177" s="285"/>
      <c r="Z177" s="285"/>
    </row>
    <row r="178" spans="2:26" s="70" customFormat="1" ht="12" x14ac:dyDescent="0.3">
      <c r="B178" s="196" t="str">
        <f>IF('INT-Pivots'!G173="","",'INT-Pivots'!G173)</f>
        <v/>
      </c>
      <c r="C178" s="197" t="str">
        <f>IF('INT-Pivots'!K173="","",IF('INT-Pivots'!K173="(blank)","Project end",VALUE('INT-Pivots'!K173)))</f>
        <v/>
      </c>
      <c r="D178" s="198" t="str">
        <f>IF(ISBLANK('2. Narrative'!R146),"",'2. Narrative'!R146)</f>
        <v/>
      </c>
      <c r="E178" s="198" t="str">
        <f>IF(ISBLANK('2. Narrative'!X146),"",'2. Narrative'!X146)</f>
        <v/>
      </c>
      <c r="F178" s="198" t="str">
        <f>IF(ISBLANK('2. Narrative'!AD146),"",'2. Narrative'!AD146)</f>
        <v/>
      </c>
      <c r="G178" s="198" t="str">
        <f>IF(ISBLANK('2. Narrative'!AJ146),"",'2. Narrative'!AJ146)</f>
        <v/>
      </c>
      <c r="H178" s="198" t="str">
        <f>IF(ISBLANK('2. Narrative'!AP146),"",'2. Narrative'!AP146)</f>
        <v/>
      </c>
      <c r="I178" s="199" t="str">
        <f t="shared" si="13"/>
        <v>no</v>
      </c>
      <c r="J178" s="199" t="str">
        <f t="shared" si="15"/>
        <v>no</v>
      </c>
      <c r="K178" s="199" t="str">
        <f t="shared" si="14"/>
        <v>no</v>
      </c>
      <c r="M178" s="174" t="str">
        <f>IF('INT-Pivots'!AT172="","",IF('INT-Pivots'!AT172="0","",'INT-Pivots'!AT172))</f>
        <v/>
      </c>
      <c r="N178" s="174" t="str">
        <f>IF('INT-Pivots'!AU172="","",IF('INT-Pivots'!AU172="0","",'INT-Pivots'!AU172))</f>
        <v/>
      </c>
      <c r="O178" s="277" t="str">
        <f>IF('INT-Pivots'!BA172="","",IF('INT-Pivots'!BA172="0","",'INT-Pivots'!BA172))</f>
        <v/>
      </c>
      <c r="P178" s="321">
        <f t="shared" si="16"/>
        <v>0</v>
      </c>
      <c r="Q178" s="322">
        <f>IF(ISBLANK('3. Expenditures'!L172),0,'3. Expenditures'!L172)</f>
        <v>0</v>
      </c>
      <c r="R178" s="323">
        <f>IF(ISBLANK('3. Expenditures'!N172),0,'3. Expenditures'!N172)</f>
        <v>0</v>
      </c>
      <c r="S178" s="323">
        <f>IF(ISBLANK('3. Expenditures'!P172),0,'3. Expenditures'!P172)</f>
        <v>0</v>
      </c>
      <c r="T178" s="323">
        <f>IF(ISBLANK('3. Expenditures'!R172),0,'3. Expenditures'!R172)</f>
        <v>0</v>
      </c>
      <c r="U178" s="323">
        <f>IF(ISBLANK('3. Expenditures'!T172),0,'3. Expenditures'!T172)</f>
        <v>0</v>
      </c>
      <c r="V178" s="285"/>
      <c r="W178" s="285"/>
      <c r="X178" s="285"/>
      <c r="Y178" s="285"/>
      <c r="Z178" s="285"/>
    </row>
    <row r="179" spans="2:26" s="70" customFormat="1" ht="12" x14ac:dyDescent="0.3">
      <c r="B179" s="196" t="str">
        <f>IF('INT-Pivots'!G174="","",'INT-Pivots'!G174)</f>
        <v/>
      </c>
      <c r="C179" s="197" t="str">
        <f>IF('INT-Pivots'!K174="","",IF('INT-Pivots'!K174="(blank)","Project end",VALUE('INT-Pivots'!K174)))</f>
        <v/>
      </c>
      <c r="D179" s="198" t="str">
        <f>IF(ISBLANK('2. Narrative'!R147),"",'2. Narrative'!R147)</f>
        <v/>
      </c>
      <c r="E179" s="198" t="str">
        <f>IF(ISBLANK('2. Narrative'!X147),"",'2. Narrative'!X147)</f>
        <v/>
      </c>
      <c r="F179" s="198" t="str">
        <f>IF(ISBLANK('2. Narrative'!AD147),"",'2. Narrative'!AD147)</f>
        <v/>
      </c>
      <c r="G179" s="198" t="str">
        <f>IF(ISBLANK('2. Narrative'!AJ147),"",'2. Narrative'!AJ147)</f>
        <v/>
      </c>
      <c r="H179" s="198" t="str">
        <f>IF(ISBLANK('2. Narrative'!AP147),"",'2. Narrative'!AP147)</f>
        <v/>
      </c>
      <c r="I179" s="199" t="str">
        <f t="shared" si="13"/>
        <v>no</v>
      </c>
      <c r="J179" s="199" t="str">
        <f t="shared" si="15"/>
        <v>no</v>
      </c>
      <c r="K179" s="199" t="str">
        <f t="shared" si="14"/>
        <v>no</v>
      </c>
      <c r="M179" s="174" t="str">
        <f>IF('INT-Pivots'!AT173="","",IF('INT-Pivots'!AT173="0","",'INT-Pivots'!AT173))</f>
        <v/>
      </c>
      <c r="N179" s="174" t="str">
        <f>IF('INT-Pivots'!AU173="","",IF('INT-Pivots'!AU173="0","",'INT-Pivots'!AU173))</f>
        <v/>
      </c>
      <c r="O179" s="277" t="str">
        <f>IF('INT-Pivots'!BA173="","",IF('INT-Pivots'!BA173="0","",'INT-Pivots'!BA173))</f>
        <v/>
      </c>
      <c r="P179" s="321">
        <f t="shared" si="16"/>
        <v>0</v>
      </c>
      <c r="Q179" s="322">
        <f>IF(ISBLANK('3. Expenditures'!L173),0,'3. Expenditures'!L173)</f>
        <v>0</v>
      </c>
      <c r="R179" s="323">
        <f>IF(ISBLANK('3. Expenditures'!N173),0,'3. Expenditures'!N173)</f>
        <v>0</v>
      </c>
      <c r="S179" s="323">
        <f>IF(ISBLANK('3. Expenditures'!P173),0,'3. Expenditures'!P173)</f>
        <v>0</v>
      </c>
      <c r="T179" s="323">
        <f>IF(ISBLANK('3. Expenditures'!R173),0,'3. Expenditures'!R173)</f>
        <v>0</v>
      </c>
      <c r="U179" s="323">
        <f>IF(ISBLANK('3. Expenditures'!T173),0,'3. Expenditures'!T173)</f>
        <v>0</v>
      </c>
      <c r="V179" s="285"/>
      <c r="W179" s="285"/>
      <c r="X179" s="285"/>
      <c r="Y179" s="285"/>
      <c r="Z179" s="285"/>
    </row>
    <row r="180" spans="2:26" s="70" customFormat="1" ht="12" x14ac:dyDescent="0.3">
      <c r="B180" s="196" t="str">
        <f>IF('INT-Pivots'!G175="","",'INT-Pivots'!G175)</f>
        <v/>
      </c>
      <c r="C180" s="197" t="str">
        <f>IF('INT-Pivots'!K175="","",IF('INT-Pivots'!K175="(blank)","Project end",VALUE('INT-Pivots'!K175)))</f>
        <v/>
      </c>
      <c r="D180" s="198" t="str">
        <f>IF(ISBLANK('2. Narrative'!R148),"",'2. Narrative'!R148)</f>
        <v/>
      </c>
      <c r="E180" s="198" t="str">
        <f>IF(ISBLANK('2. Narrative'!X148),"",'2. Narrative'!X148)</f>
        <v/>
      </c>
      <c r="F180" s="198" t="str">
        <f>IF(ISBLANK('2. Narrative'!AD148),"",'2. Narrative'!AD148)</f>
        <v/>
      </c>
      <c r="G180" s="198" t="str">
        <f>IF(ISBLANK('2. Narrative'!AJ148),"",'2. Narrative'!AJ148)</f>
        <v/>
      </c>
      <c r="H180" s="198" t="str">
        <f>IF(ISBLANK('2. Narrative'!AP148),"",'2. Narrative'!AP148)</f>
        <v/>
      </c>
      <c r="I180" s="199" t="str">
        <f t="shared" si="13"/>
        <v>no</v>
      </c>
      <c r="J180" s="199" t="str">
        <f t="shared" si="15"/>
        <v>no</v>
      </c>
      <c r="K180" s="199" t="str">
        <f t="shared" si="14"/>
        <v>no</v>
      </c>
      <c r="M180" s="174" t="str">
        <f>IF('INT-Pivots'!AT174="","",IF('INT-Pivots'!AT174="0","",'INT-Pivots'!AT174))</f>
        <v/>
      </c>
      <c r="N180" s="174" t="str">
        <f>IF('INT-Pivots'!AU174="","",IF('INT-Pivots'!AU174="0","",'INT-Pivots'!AU174))</f>
        <v/>
      </c>
      <c r="O180" s="277" t="str">
        <f>IF('INT-Pivots'!BA174="","",IF('INT-Pivots'!BA174="0","",'INT-Pivots'!BA174))</f>
        <v/>
      </c>
      <c r="P180" s="321">
        <f t="shared" si="16"/>
        <v>0</v>
      </c>
      <c r="Q180" s="322">
        <f>IF(ISBLANK('3. Expenditures'!L174),0,'3. Expenditures'!L174)</f>
        <v>0</v>
      </c>
      <c r="R180" s="323">
        <f>IF(ISBLANK('3. Expenditures'!N174),0,'3. Expenditures'!N174)</f>
        <v>0</v>
      </c>
      <c r="S180" s="323">
        <f>IF(ISBLANK('3. Expenditures'!P174),0,'3. Expenditures'!P174)</f>
        <v>0</v>
      </c>
      <c r="T180" s="323">
        <f>IF(ISBLANK('3. Expenditures'!R174),0,'3. Expenditures'!R174)</f>
        <v>0</v>
      </c>
      <c r="U180" s="323">
        <f>IF(ISBLANK('3. Expenditures'!T174),0,'3. Expenditures'!T174)</f>
        <v>0</v>
      </c>
      <c r="V180" s="285"/>
      <c r="W180" s="285"/>
      <c r="X180" s="285"/>
      <c r="Y180" s="285"/>
      <c r="Z180" s="285"/>
    </row>
    <row r="181" spans="2:26" s="70" customFormat="1" ht="12" x14ac:dyDescent="0.3">
      <c r="B181" s="196" t="str">
        <f>IF('INT-Pivots'!G176="","",'INT-Pivots'!G176)</f>
        <v/>
      </c>
      <c r="C181" s="197" t="str">
        <f>IF('INT-Pivots'!K176="","",IF('INT-Pivots'!K176="(blank)","Project end",VALUE('INT-Pivots'!K176)))</f>
        <v/>
      </c>
      <c r="D181" s="198" t="str">
        <f>IF(ISBLANK('2. Narrative'!R149),"",'2. Narrative'!R149)</f>
        <v/>
      </c>
      <c r="E181" s="198" t="str">
        <f>IF(ISBLANK('2. Narrative'!X149),"",'2. Narrative'!X149)</f>
        <v/>
      </c>
      <c r="F181" s="198" t="str">
        <f>IF(ISBLANK('2. Narrative'!AD149),"",'2. Narrative'!AD149)</f>
        <v/>
      </c>
      <c r="G181" s="198" t="str">
        <f>IF(ISBLANK('2. Narrative'!AJ149),"",'2. Narrative'!AJ149)</f>
        <v/>
      </c>
      <c r="H181" s="198" t="str">
        <f>IF(ISBLANK('2. Narrative'!AP149),"",'2. Narrative'!AP149)</f>
        <v/>
      </c>
      <c r="I181" s="199" t="str">
        <f t="shared" si="13"/>
        <v>no</v>
      </c>
      <c r="J181" s="199" t="str">
        <f t="shared" si="15"/>
        <v>no</v>
      </c>
      <c r="K181" s="199" t="str">
        <f t="shared" si="14"/>
        <v>no</v>
      </c>
      <c r="M181" s="174" t="str">
        <f>IF('INT-Pivots'!AT175="","",IF('INT-Pivots'!AT175="0","",'INT-Pivots'!AT175))</f>
        <v/>
      </c>
      <c r="N181" s="174" t="str">
        <f>IF('INT-Pivots'!AU175="","",IF('INT-Pivots'!AU175="0","",'INT-Pivots'!AU175))</f>
        <v/>
      </c>
      <c r="O181" s="277" t="str">
        <f>IF('INT-Pivots'!BA175="","",IF('INT-Pivots'!BA175="0","",'INT-Pivots'!BA175))</f>
        <v/>
      </c>
      <c r="P181" s="321">
        <f t="shared" si="16"/>
        <v>0</v>
      </c>
      <c r="Q181" s="322">
        <f>IF(ISBLANK('3. Expenditures'!L175),0,'3. Expenditures'!L175)</f>
        <v>0</v>
      </c>
      <c r="R181" s="323">
        <f>IF(ISBLANK('3. Expenditures'!N175),0,'3. Expenditures'!N175)</f>
        <v>0</v>
      </c>
      <c r="S181" s="323">
        <f>IF(ISBLANK('3. Expenditures'!P175),0,'3. Expenditures'!P175)</f>
        <v>0</v>
      </c>
      <c r="T181" s="323">
        <f>IF(ISBLANK('3. Expenditures'!R175),0,'3. Expenditures'!R175)</f>
        <v>0</v>
      </c>
      <c r="U181" s="323">
        <f>IF(ISBLANK('3. Expenditures'!T175),0,'3. Expenditures'!T175)</f>
        <v>0</v>
      </c>
      <c r="V181" s="285"/>
      <c r="W181" s="285"/>
      <c r="X181" s="285"/>
      <c r="Y181" s="285"/>
      <c r="Z181" s="285"/>
    </row>
    <row r="182" spans="2:26" s="70" customFormat="1" ht="12" x14ac:dyDescent="0.3">
      <c r="B182" s="196" t="str">
        <f>IF('INT-Pivots'!G177="","",'INT-Pivots'!G177)</f>
        <v/>
      </c>
      <c r="C182" s="197" t="str">
        <f>IF('INT-Pivots'!K177="","",IF('INT-Pivots'!K177="(blank)","Project end",VALUE('INT-Pivots'!K177)))</f>
        <v/>
      </c>
      <c r="D182" s="198" t="str">
        <f>IF(ISBLANK('2. Narrative'!R150),"",'2. Narrative'!R150)</f>
        <v/>
      </c>
      <c r="E182" s="198" t="str">
        <f>IF(ISBLANK('2. Narrative'!X150),"",'2. Narrative'!X150)</f>
        <v/>
      </c>
      <c r="F182" s="198" t="str">
        <f>IF(ISBLANK('2. Narrative'!AD150),"",'2. Narrative'!AD150)</f>
        <v/>
      </c>
      <c r="G182" s="198" t="str">
        <f>IF(ISBLANK('2. Narrative'!AJ150),"",'2. Narrative'!AJ150)</f>
        <v/>
      </c>
      <c r="H182" s="198" t="str">
        <f>IF(ISBLANK('2. Narrative'!AP150),"",'2. Narrative'!AP150)</f>
        <v/>
      </c>
      <c r="I182" s="199" t="str">
        <f t="shared" si="13"/>
        <v>no</v>
      </c>
      <c r="J182" s="199" t="str">
        <f t="shared" si="15"/>
        <v>no</v>
      </c>
      <c r="K182" s="199" t="str">
        <f t="shared" si="14"/>
        <v>no</v>
      </c>
      <c r="M182" s="174" t="str">
        <f>IF('INT-Pivots'!AT176="","",IF('INT-Pivots'!AT176="0","",'INT-Pivots'!AT176))</f>
        <v/>
      </c>
      <c r="N182" s="174" t="str">
        <f>IF('INT-Pivots'!AU176="","",IF('INT-Pivots'!AU176="0","",'INT-Pivots'!AU176))</f>
        <v/>
      </c>
      <c r="O182" s="277" t="str">
        <f>IF('INT-Pivots'!BA176="","",IF('INT-Pivots'!BA176="0","",'INT-Pivots'!BA176))</f>
        <v/>
      </c>
      <c r="P182" s="321">
        <f t="shared" si="16"/>
        <v>0</v>
      </c>
      <c r="Q182" s="322">
        <f>IF(ISBLANK('3. Expenditures'!L176),0,'3. Expenditures'!L176)</f>
        <v>0</v>
      </c>
      <c r="R182" s="323">
        <f>IF(ISBLANK('3. Expenditures'!N176),0,'3. Expenditures'!N176)</f>
        <v>0</v>
      </c>
      <c r="S182" s="323">
        <f>IF(ISBLANK('3. Expenditures'!P176),0,'3. Expenditures'!P176)</f>
        <v>0</v>
      </c>
      <c r="T182" s="323">
        <f>IF(ISBLANK('3. Expenditures'!R176),0,'3. Expenditures'!R176)</f>
        <v>0</v>
      </c>
      <c r="U182" s="323">
        <f>IF(ISBLANK('3. Expenditures'!T176),0,'3. Expenditures'!T176)</f>
        <v>0</v>
      </c>
      <c r="V182" s="285"/>
      <c r="W182" s="285"/>
      <c r="X182" s="285"/>
      <c r="Y182" s="285"/>
      <c r="Z182" s="285"/>
    </row>
    <row r="183" spans="2:26" s="70" customFormat="1" ht="12" x14ac:dyDescent="0.3">
      <c r="B183" s="196" t="str">
        <f>IF('INT-Pivots'!G178="","",'INT-Pivots'!G178)</f>
        <v/>
      </c>
      <c r="C183" s="197" t="str">
        <f>IF('INT-Pivots'!K178="","",IF('INT-Pivots'!K178="(blank)","Project end",VALUE('INT-Pivots'!K178)))</f>
        <v/>
      </c>
      <c r="D183" s="198" t="str">
        <f>IF(ISBLANK('2. Narrative'!R151),"",'2. Narrative'!R151)</f>
        <v/>
      </c>
      <c r="E183" s="198" t="str">
        <f>IF(ISBLANK('2. Narrative'!X151),"",'2. Narrative'!X151)</f>
        <v/>
      </c>
      <c r="F183" s="198" t="str">
        <f>IF(ISBLANK('2. Narrative'!AD151),"",'2. Narrative'!AD151)</f>
        <v/>
      </c>
      <c r="G183" s="198" t="str">
        <f>IF(ISBLANK('2. Narrative'!AJ151),"",'2. Narrative'!AJ151)</f>
        <v/>
      </c>
      <c r="H183" s="198" t="str">
        <f>IF(ISBLANK('2. Narrative'!AP151),"",'2. Narrative'!AP151)</f>
        <v/>
      </c>
      <c r="I183" s="199" t="str">
        <f t="shared" si="13"/>
        <v>no</v>
      </c>
      <c r="J183" s="199" t="str">
        <f t="shared" si="15"/>
        <v>no</v>
      </c>
      <c r="K183" s="199" t="str">
        <f t="shared" si="14"/>
        <v>no</v>
      </c>
      <c r="M183" s="174" t="str">
        <f>IF('INT-Pivots'!AT177="","",IF('INT-Pivots'!AT177="0","",'INT-Pivots'!AT177))</f>
        <v/>
      </c>
      <c r="N183" s="174" t="str">
        <f>IF('INT-Pivots'!AU177="","",IF('INT-Pivots'!AU177="0","",'INT-Pivots'!AU177))</f>
        <v/>
      </c>
      <c r="O183" s="277" t="str">
        <f>IF('INT-Pivots'!BA177="","",IF('INT-Pivots'!BA177="0","",'INT-Pivots'!BA177))</f>
        <v/>
      </c>
      <c r="P183" s="321">
        <f t="shared" si="16"/>
        <v>0</v>
      </c>
      <c r="Q183" s="322">
        <f>IF(ISBLANK('3. Expenditures'!L177),0,'3. Expenditures'!L177)</f>
        <v>0</v>
      </c>
      <c r="R183" s="323">
        <f>IF(ISBLANK('3. Expenditures'!N177),0,'3. Expenditures'!N177)</f>
        <v>0</v>
      </c>
      <c r="S183" s="323">
        <f>IF(ISBLANK('3. Expenditures'!P177),0,'3. Expenditures'!P177)</f>
        <v>0</v>
      </c>
      <c r="T183" s="323">
        <f>IF(ISBLANK('3. Expenditures'!R177),0,'3. Expenditures'!R177)</f>
        <v>0</v>
      </c>
      <c r="U183" s="323">
        <f>IF(ISBLANK('3. Expenditures'!T177),0,'3. Expenditures'!T177)</f>
        <v>0</v>
      </c>
      <c r="V183" s="285"/>
      <c r="W183" s="285"/>
      <c r="X183" s="285"/>
      <c r="Y183" s="285"/>
      <c r="Z183" s="285"/>
    </row>
    <row r="184" spans="2:26" s="70" customFormat="1" ht="12" x14ac:dyDescent="0.3">
      <c r="B184" s="196" t="str">
        <f>IF('INT-Pivots'!G179="","",'INT-Pivots'!G179)</f>
        <v/>
      </c>
      <c r="C184" s="197" t="str">
        <f>IF('INT-Pivots'!K179="","",IF('INT-Pivots'!K179="(blank)","Project end",VALUE('INT-Pivots'!K179)))</f>
        <v/>
      </c>
      <c r="D184" s="198" t="str">
        <f>IF(ISBLANK('2. Narrative'!R152),"",'2. Narrative'!R152)</f>
        <v/>
      </c>
      <c r="E184" s="198" t="str">
        <f>IF(ISBLANK('2. Narrative'!X152),"",'2. Narrative'!X152)</f>
        <v/>
      </c>
      <c r="F184" s="198" t="str">
        <f>IF(ISBLANK('2. Narrative'!AD152),"",'2. Narrative'!AD152)</f>
        <v/>
      </c>
      <c r="G184" s="198" t="str">
        <f>IF(ISBLANK('2. Narrative'!AJ152),"",'2. Narrative'!AJ152)</f>
        <v/>
      </c>
      <c r="H184" s="198" t="str">
        <f>IF(ISBLANK('2. Narrative'!AP152),"",'2. Narrative'!AP152)</f>
        <v/>
      </c>
      <c r="I184" s="199" t="str">
        <f t="shared" si="13"/>
        <v>no</v>
      </c>
      <c r="J184" s="199" t="str">
        <f t="shared" si="15"/>
        <v>no</v>
      </c>
      <c r="K184" s="199" t="str">
        <f t="shared" si="14"/>
        <v>no</v>
      </c>
      <c r="M184" s="174" t="str">
        <f>IF('INT-Pivots'!AT178="","",IF('INT-Pivots'!AT178="0","",'INT-Pivots'!AT178))</f>
        <v/>
      </c>
      <c r="N184" s="174" t="str">
        <f>IF('INT-Pivots'!AU178="","",IF('INT-Pivots'!AU178="0","",'INT-Pivots'!AU178))</f>
        <v/>
      </c>
      <c r="O184" s="277" t="str">
        <f>IF('INT-Pivots'!BA178="","",IF('INT-Pivots'!BA178="0","",'INT-Pivots'!BA178))</f>
        <v/>
      </c>
      <c r="P184" s="321">
        <f t="shared" si="16"/>
        <v>0</v>
      </c>
      <c r="Q184" s="322">
        <f>IF(ISBLANK('3. Expenditures'!L178),0,'3. Expenditures'!L178)</f>
        <v>0</v>
      </c>
      <c r="R184" s="323">
        <f>IF(ISBLANK('3. Expenditures'!N178),0,'3. Expenditures'!N178)</f>
        <v>0</v>
      </c>
      <c r="S184" s="323">
        <f>IF(ISBLANK('3. Expenditures'!P178),0,'3. Expenditures'!P178)</f>
        <v>0</v>
      </c>
      <c r="T184" s="323">
        <f>IF(ISBLANK('3. Expenditures'!R178),0,'3. Expenditures'!R178)</f>
        <v>0</v>
      </c>
      <c r="U184" s="323">
        <f>IF(ISBLANK('3. Expenditures'!T178),0,'3. Expenditures'!T178)</f>
        <v>0</v>
      </c>
      <c r="V184" s="285"/>
      <c r="W184" s="285"/>
      <c r="X184" s="285"/>
      <c r="Y184" s="285"/>
      <c r="Z184" s="285"/>
    </row>
    <row r="185" spans="2:26" s="70" customFormat="1" ht="12" x14ac:dyDescent="0.3">
      <c r="B185" s="196" t="str">
        <f>IF('INT-Pivots'!G180="","",'INT-Pivots'!G180)</f>
        <v/>
      </c>
      <c r="C185" s="197" t="str">
        <f>IF('INT-Pivots'!K180="","",IF('INT-Pivots'!K180="(blank)","Project end",VALUE('INT-Pivots'!K180)))</f>
        <v/>
      </c>
      <c r="D185" s="198" t="str">
        <f>IF(ISBLANK('2. Narrative'!R153),"",'2. Narrative'!R153)</f>
        <v/>
      </c>
      <c r="E185" s="198" t="str">
        <f>IF(ISBLANK('2. Narrative'!X153),"",'2. Narrative'!X153)</f>
        <v/>
      </c>
      <c r="F185" s="198" t="str">
        <f>IF(ISBLANK('2. Narrative'!AD153),"",'2. Narrative'!AD153)</f>
        <v/>
      </c>
      <c r="G185" s="198" t="str">
        <f>IF(ISBLANK('2. Narrative'!AJ153),"",'2. Narrative'!AJ153)</f>
        <v/>
      </c>
      <c r="H185" s="198" t="str">
        <f>IF(ISBLANK('2. Narrative'!AP153),"",'2. Narrative'!AP153)</f>
        <v/>
      </c>
      <c r="I185" s="199" t="str">
        <f t="shared" si="13"/>
        <v>no</v>
      </c>
      <c r="J185" s="199" t="str">
        <f t="shared" si="15"/>
        <v>no</v>
      </c>
      <c r="K185" s="199" t="str">
        <f t="shared" si="14"/>
        <v>no</v>
      </c>
      <c r="M185" s="174" t="str">
        <f>IF('INT-Pivots'!AT179="","",IF('INT-Pivots'!AT179="0","",'INT-Pivots'!AT179))</f>
        <v/>
      </c>
      <c r="N185" s="174" t="str">
        <f>IF('INT-Pivots'!AU179="","",IF('INT-Pivots'!AU179="0","",'INT-Pivots'!AU179))</f>
        <v/>
      </c>
      <c r="O185" s="277" t="str">
        <f>IF('INT-Pivots'!BA179="","",IF('INT-Pivots'!BA179="0","",'INT-Pivots'!BA179))</f>
        <v/>
      </c>
      <c r="P185" s="321">
        <f t="shared" si="16"/>
        <v>0</v>
      </c>
      <c r="Q185" s="322">
        <f>IF(ISBLANK('3. Expenditures'!L179),0,'3. Expenditures'!L179)</f>
        <v>0</v>
      </c>
      <c r="R185" s="323">
        <f>IF(ISBLANK('3. Expenditures'!N179),0,'3. Expenditures'!N179)</f>
        <v>0</v>
      </c>
      <c r="S185" s="323">
        <f>IF(ISBLANK('3. Expenditures'!P179),0,'3. Expenditures'!P179)</f>
        <v>0</v>
      </c>
      <c r="T185" s="323">
        <f>IF(ISBLANK('3. Expenditures'!R179),0,'3. Expenditures'!R179)</f>
        <v>0</v>
      </c>
      <c r="U185" s="323">
        <f>IF(ISBLANK('3. Expenditures'!T179),0,'3. Expenditures'!T179)</f>
        <v>0</v>
      </c>
      <c r="V185" s="285"/>
      <c r="W185" s="285"/>
      <c r="X185" s="285"/>
      <c r="Y185" s="285"/>
      <c r="Z185" s="285"/>
    </row>
    <row r="186" spans="2:26" s="70" customFormat="1" ht="12" x14ac:dyDescent="0.3">
      <c r="B186" s="196" t="str">
        <f>IF('INT-Pivots'!G181="","",'INT-Pivots'!G181)</f>
        <v/>
      </c>
      <c r="C186" s="197" t="str">
        <f>IF('INT-Pivots'!K181="","",IF('INT-Pivots'!K181="(blank)","Project end",VALUE('INT-Pivots'!K181)))</f>
        <v/>
      </c>
      <c r="D186" s="198" t="str">
        <f>IF(ISBLANK('2. Narrative'!R154),"",'2. Narrative'!R154)</f>
        <v/>
      </c>
      <c r="E186" s="198" t="str">
        <f>IF(ISBLANK('2. Narrative'!X154),"",'2. Narrative'!X154)</f>
        <v/>
      </c>
      <c r="F186" s="198" t="str">
        <f>IF(ISBLANK('2. Narrative'!AD154),"",'2. Narrative'!AD154)</f>
        <v/>
      </c>
      <c r="G186" s="198" t="str">
        <f>IF(ISBLANK('2. Narrative'!AJ154),"",'2. Narrative'!AJ154)</f>
        <v/>
      </c>
      <c r="H186" s="198" t="str">
        <f>IF(ISBLANK('2. Narrative'!AP154),"",'2. Narrative'!AP154)</f>
        <v/>
      </c>
      <c r="I186" s="199" t="str">
        <f t="shared" si="13"/>
        <v>no</v>
      </c>
      <c r="J186" s="199" t="str">
        <f t="shared" si="15"/>
        <v>no</v>
      </c>
      <c r="K186" s="199" t="str">
        <f t="shared" si="14"/>
        <v>no</v>
      </c>
      <c r="M186" s="174" t="str">
        <f>IF('INT-Pivots'!AT180="","",IF('INT-Pivots'!AT180="0","",'INT-Pivots'!AT180))</f>
        <v/>
      </c>
      <c r="N186" s="174" t="str">
        <f>IF('INT-Pivots'!AU180="","",IF('INT-Pivots'!AU180="0","",'INT-Pivots'!AU180))</f>
        <v/>
      </c>
      <c r="O186" s="277" t="str">
        <f>IF('INT-Pivots'!BA180="","",IF('INT-Pivots'!BA180="0","",'INT-Pivots'!BA180))</f>
        <v/>
      </c>
      <c r="P186" s="321">
        <f t="shared" si="16"/>
        <v>0</v>
      </c>
      <c r="Q186" s="322">
        <f>IF(ISBLANK('3. Expenditures'!L180),0,'3. Expenditures'!L180)</f>
        <v>0</v>
      </c>
      <c r="R186" s="323">
        <f>IF(ISBLANK('3. Expenditures'!N180),0,'3. Expenditures'!N180)</f>
        <v>0</v>
      </c>
      <c r="S186" s="323">
        <f>IF(ISBLANK('3. Expenditures'!P180),0,'3. Expenditures'!P180)</f>
        <v>0</v>
      </c>
      <c r="T186" s="323">
        <f>IF(ISBLANK('3. Expenditures'!R180),0,'3. Expenditures'!R180)</f>
        <v>0</v>
      </c>
      <c r="U186" s="323">
        <f>IF(ISBLANK('3. Expenditures'!T180),0,'3. Expenditures'!T180)</f>
        <v>0</v>
      </c>
      <c r="V186" s="285"/>
      <c r="W186" s="285"/>
      <c r="X186" s="285"/>
      <c r="Y186" s="285"/>
      <c r="Z186" s="285"/>
    </row>
    <row r="187" spans="2:26" s="70" customFormat="1" ht="12" x14ac:dyDescent="0.3">
      <c r="B187" s="196" t="str">
        <f>IF('INT-Pivots'!G182="","",'INT-Pivots'!G182)</f>
        <v/>
      </c>
      <c r="C187" s="197" t="str">
        <f>IF('INT-Pivots'!K182="","",IF('INT-Pivots'!K182="(blank)","Project end",VALUE('INT-Pivots'!K182)))</f>
        <v/>
      </c>
      <c r="D187" s="198" t="str">
        <f>IF(ISBLANK('2. Narrative'!R155),"",'2. Narrative'!R155)</f>
        <v/>
      </c>
      <c r="E187" s="198" t="str">
        <f>IF(ISBLANK('2. Narrative'!X155),"",'2. Narrative'!X155)</f>
        <v/>
      </c>
      <c r="F187" s="198" t="str">
        <f>IF(ISBLANK('2. Narrative'!AD155),"",'2. Narrative'!AD155)</f>
        <v/>
      </c>
      <c r="G187" s="198" t="str">
        <f>IF(ISBLANK('2. Narrative'!AJ155),"",'2. Narrative'!AJ155)</f>
        <v/>
      </c>
      <c r="H187" s="198" t="str">
        <f>IF(ISBLANK('2. Narrative'!AP155),"",'2. Narrative'!AP155)</f>
        <v/>
      </c>
      <c r="I187" s="199" t="str">
        <f t="shared" si="13"/>
        <v>no</v>
      </c>
      <c r="J187" s="199" t="str">
        <f t="shared" si="15"/>
        <v>no</v>
      </c>
      <c r="K187" s="199" t="str">
        <f t="shared" si="14"/>
        <v>no</v>
      </c>
      <c r="M187" s="174" t="str">
        <f>IF('INT-Pivots'!AT181="","",IF('INT-Pivots'!AT181="0","",'INT-Pivots'!AT181))</f>
        <v/>
      </c>
      <c r="N187" s="174" t="str">
        <f>IF('INT-Pivots'!AU181="","",IF('INT-Pivots'!AU181="0","",'INT-Pivots'!AU181))</f>
        <v/>
      </c>
      <c r="O187" s="277" t="str">
        <f>IF('INT-Pivots'!BA181="","",IF('INT-Pivots'!BA181="0","",'INT-Pivots'!BA181))</f>
        <v/>
      </c>
      <c r="P187" s="321">
        <f t="shared" si="16"/>
        <v>0</v>
      </c>
      <c r="Q187" s="322">
        <f>IF(ISBLANK('3. Expenditures'!L181),0,'3. Expenditures'!L181)</f>
        <v>0</v>
      </c>
      <c r="R187" s="323">
        <f>IF(ISBLANK('3. Expenditures'!N181),0,'3. Expenditures'!N181)</f>
        <v>0</v>
      </c>
      <c r="S187" s="323">
        <f>IF(ISBLANK('3. Expenditures'!P181),0,'3. Expenditures'!P181)</f>
        <v>0</v>
      </c>
      <c r="T187" s="323">
        <f>IF(ISBLANK('3. Expenditures'!R181),0,'3. Expenditures'!R181)</f>
        <v>0</v>
      </c>
      <c r="U187" s="323">
        <f>IF(ISBLANK('3. Expenditures'!T181),0,'3. Expenditures'!T181)</f>
        <v>0</v>
      </c>
      <c r="V187" s="285"/>
      <c r="W187" s="285"/>
      <c r="X187" s="285"/>
      <c r="Y187" s="285"/>
      <c r="Z187" s="285"/>
    </row>
    <row r="188" spans="2:26" s="70" customFormat="1" ht="12" x14ac:dyDescent="0.3">
      <c r="B188" s="196" t="str">
        <f>IF('INT-Pivots'!G183="","",'INT-Pivots'!G183)</f>
        <v/>
      </c>
      <c r="C188" s="197" t="str">
        <f>IF('INT-Pivots'!K183="","",IF('INT-Pivots'!K183="(blank)","Project end",VALUE('INT-Pivots'!K183)))</f>
        <v/>
      </c>
      <c r="D188" s="198" t="str">
        <f>IF(ISBLANK('2. Narrative'!R156),"",'2. Narrative'!R156)</f>
        <v/>
      </c>
      <c r="E188" s="198" t="str">
        <f>IF(ISBLANK('2. Narrative'!X156),"",'2. Narrative'!X156)</f>
        <v/>
      </c>
      <c r="F188" s="198" t="str">
        <f>IF(ISBLANK('2. Narrative'!AD156),"",'2. Narrative'!AD156)</f>
        <v/>
      </c>
      <c r="G188" s="198" t="str">
        <f>IF(ISBLANK('2. Narrative'!AJ156),"",'2. Narrative'!AJ156)</f>
        <v/>
      </c>
      <c r="H188" s="198" t="str">
        <f>IF(ISBLANK('2. Narrative'!AP156),"",'2. Narrative'!AP156)</f>
        <v/>
      </c>
      <c r="I188" s="199" t="str">
        <f t="shared" si="13"/>
        <v>no</v>
      </c>
      <c r="J188" s="199" t="str">
        <f t="shared" si="15"/>
        <v>no</v>
      </c>
      <c r="K188" s="199" t="str">
        <f t="shared" si="14"/>
        <v>no</v>
      </c>
      <c r="M188" s="174" t="str">
        <f>IF('INT-Pivots'!AT182="","",IF('INT-Pivots'!AT182="0","",'INT-Pivots'!AT182))</f>
        <v/>
      </c>
      <c r="N188" s="174" t="str">
        <f>IF('INT-Pivots'!AU182="","",IF('INT-Pivots'!AU182="0","",'INT-Pivots'!AU182))</f>
        <v/>
      </c>
      <c r="O188" s="277" t="str">
        <f>IF('INT-Pivots'!BA182="","",IF('INT-Pivots'!BA182="0","",'INT-Pivots'!BA182))</f>
        <v/>
      </c>
      <c r="P188" s="321">
        <f t="shared" si="16"/>
        <v>0</v>
      </c>
      <c r="Q188" s="322">
        <f>IF(ISBLANK('3. Expenditures'!L182),0,'3. Expenditures'!L182)</f>
        <v>0</v>
      </c>
      <c r="R188" s="323">
        <f>IF(ISBLANK('3. Expenditures'!N182),0,'3. Expenditures'!N182)</f>
        <v>0</v>
      </c>
      <c r="S188" s="323">
        <f>IF(ISBLANK('3. Expenditures'!P182),0,'3. Expenditures'!P182)</f>
        <v>0</v>
      </c>
      <c r="T188" s="323">
        <f>IF(ISBLANK('3. Expenditures'!R182),0,'3. Expenditures'!R182)</f>
        <v>0</v>
      </c>
      <c r="U188" s="323">
        <f>IF(ISBLANK('3. Expenditures'!T182),0,'3. Expenditures'!T182)</f>
        <v>0</v>
      </c>
      <c r="V188" s="285"/>
      <c r="W188" s="285"/>
      <c r="X188" s="285"/>
      <c r="Y188" s="285"/>
      <c r="Z188" s="285"/>
    </row>
    <row r="189" spans="2:26" x14ac:dyDescent="0.35">
      <c r="B189" s="66" t="str">
        <f>IF('INT-Pivots'!G184="","",'INT-Pivots'!G184)</f>
        <v/>
      </c>
      <c r="C189" s="185" t="str">
        <f>IF('INT-Pivots'!K184="","",IF('INT-Pivots'!K184="(blank)","Project end",VALUE('INT-Pivots'!K184)))</f>
        <v/>
      </c>
      <c r="D189" s="60" t="str">
        <f>IF(ISBLANK('2. Narrative'!R157),"",'2. Narrative'!R157)</f>
        <v/>
      </c>
      <c r="E189" s="60" t="str">
        <f>IF(ISBLANK('2. Narrative'!X157),"",'2. Narrative'!X157)</f>
        <v/>
      </c>
      <c r="F189" s="60" t="str">
        <f>IF(ISBLANK('2. Narrative'!AD157),"",'2. Narrative'!AD157)</f>
        <v/>
      </c>
      <c r="G189" s="60" t="str">
        <f>IF(ISBLANK('2. Narrative'!AJ157),"",'2. Narrative'!AJ157)</f>
        <v/>
      </c>
      <c r="H189" s="60" t="str">
        <f>IF(ISBLANK('2. Narrative'!AP157),"",'2. Narrative'!AP157)</f>
        <v/>
      </c>
      <c r="I189" s="59" t="str">
        <f t="shared" si="13"/>
        <v>no</v>
      </c>
      <c r="J189" s="59" t="str">
        <f t="shared" si="15"/>
        <v>no</v>
      </c>
      <c r="K189" s="59" t="str">
        <f t="shared" si="14"/>
        <v>no</v>
      </c>
      <c r="M189" s="174" t="str">
        <f>IF('INT-Pivots'!AT183="","",IF('INT-Pivots'!AT183="0","",'INT-Pivots'!AT183))</f>
        <v/>
      </c>
      <c r="N189" s="174" t="str">
        <f>IF('INT-Pivots'!AU183="","",IF('INT-Pivots'!AU183="0","",'INT-Pivots'!AU183))</f>
        <v/>
      </c>
      <c r="O189" s="277" t="str">
        <f>IF('INT-Pivots'!BA183="","",IF('INT-Pivots'!BA183="0","",'INT-Pivots'!BA183))</f>
        <v/>
      </c>
      <c r="P189" s="321">
        <f t="shared" si="16"/>
        <v>0</v>
      </c>
      <c r="Q189" s="322">
        <f>IF(ISBLANK('3. Expenditures'!L183),0,'3. Expenditures'!L183)</f>
        <v>0</v>
      </c>
      <c r="R189" s="324">
        <f>IF(ISBLANK('3. Expenditures'!N183),0,'3. Expenditures'!N183)</f>
        <v>0</v>
      </c>
      <c r="S189" s="324">
        <f>IF(ISBLANK('3. Expenditures'!P183),0,'3. Expenditures'!P183)</f>
        <v>0</v>
      </c>
      <c r="T189" s="325">
        <f>IF(ISBLANK('3. Expenditures'!R183),0,'3. Expenditures'!R183)</f>
        <v>0</v>
      </c>
      <c r="U189" s="325">
        <f>IF(ISBLANK('3. Expenditures'!T183),0,'3. Expenditures'!T183)</f>
        <v>0</v>
      </c>
      <c r="V189" s="211"/>
      <c r="W189" s="211"/>
      <c r="X189" s="211"/>
      <c r="Y189" s="211"/>
      <c r="Z189" s="211"/>
    </row>
    <row r="190" spans="2:26" x14ac:dyDescent="0.35">
      <c r="B190" s="66" t="str">
        <f>IF('INT-Pivots'!G185="","",'INT-Pivots'!G185)</f>
        <v/>
      </c>
      <c r="C190" s="185" t="str">
        <f>IF('INT-Pivots'!K185="","",IF('INT-Pivots'!K185="(blank)","Project end",VALUE('INT-Pivots'!K185)))</f>
        <v/>
      </c>
      <c r="D190" s="60" t="str">
        <f>IF(ISBLANK('2. Narrative'!R158),"",'2. Narrative'!R158)</f>
        <v/>
      </c>
      <c r="E190" s="60" t="str">
        <f>IF(ISBLANK('2. Narrative'!X158),"",'2. Narrative'!X158)</f>
        <v/>
      </c>
      <c r="F190" s="60" t="str">
        <f>IF(ISBLANK('2. Narrative'!AD158),"",'2. Narrative'!AD158)</f>
        <v/>
      </c>
      <c r="G190" s="60" t="str">
        <f>IF(ISBLANK('2. Narrative'!AJ158),"",'2. Narrative'!AJ158)</f>
        <v/>
      </c>
      <c r="H190" s="60" t="str">
        <f>IF(ISBLANK('2. Narrative'!AP158),"",'2. Narrative'!AP158)</f>
        <v/>
      </c>
      <c r="I190" s="59" t="str">
        <f t="shared" si="13"/>
        <v>no</v>
      </c>
      <c r="J190" s="59" t="str">
        <f t="shared" si="15"/>
        <v>no</v>
      </c>
      <c r="K190" s="59" t="str">
        <f t="shared" si="14"/>
        <v>no</v>
      </c>
      <c r="M190" s="174" t="str">
        <f>IF('INT-Pivots'!AT184="","",IF('INT-Pivots'!AT184="0","",'INT-Pivots'!AT184))</f>
        <v/>
      </c>
      <c r="N190" s="174" t="str">
        <f>IF('INT-Pivots'!AU184="","",IF('INT-Pivots'!AU184="0","",'INT-Pivots'!AU184))</f>
        <v/>
      </c>
      <c r="O190" s="277" t="str">
        <f>IF('INT-Pivots'!BA184="","",IF('INT-Pivots'!BA184="0","",'INT-Pivots'!BA184))</f>
        <v/>
      </c>
      <c r="P190" s="321">
        <f t="shared" si="16"/>
        <v>0</v>
      </c>
      <c r="Q190" s="322">
        <f>IF(ISBLANK('3. Expenditures'!L184),0,'3. Expenditures'!L184)</f>
        <v>0</v>
      </c>
      <c r="R190" s="324">
        <f>IF(ISBLANK('3. Expenditures'!N184),0,'3. Expenditures'!N184)</f>
        <v>0</v>
      </c>
      <c r="S190" s="324">
        <f>IF(ISBLANK('3. Expenditures'!P184),0,'3. Expenditures'!P184)</f>
        <v>0</v>
      </c>
      <c r="T190" s="325">
        <f>IF(ISBLANK('3. Expenditures'!R184),0,'3. Expenditures'!R184)</f>
        <v>0</v>
      </c>
      <c r="U190" s="325">
        <f>IF(ISBLANK('3. Expenditures'!T184),0,'3. Expenditures'!T184)</f>
        <v>0</v>
      </c>
      <c r="V190" s="211"/>
      <c r="W190" s="211"/>
      <c r="X190" s="211"/>
      <c r="Y190" s="211"/>
      <c r="Z190" s="211"/>
    </row>
    <row r="191" spans="2:26" x14ac:dyDescent="0.35">
      <c r="B191" s="66" t="str">
        <f>IF('INT-Pivots'!G186="","",'INT-Pivots'!G186)</f>
        <v/>
      </c>
      <c r="C191" s="185" t="str">
        <f>IF('INT-Pivots'!K186="","",IF('INT-Pivots'!K186="(blank)","Project end",VALUE('INT-Pivots'!K186)))</f>
        <v/>
      </c>
      <c r="D191" s="60" t="str">
        <f>IF(ISBLANK('2. Narrative'!R159),"",'2. Narrative'!R159)</f>
        <v/>
      </c>
      <c r="E191" s="60" t="str">
        <f>IF(ISBLANK('2. Narrative'!X159),"",'2. Narrative'!X159)</f>
        <v/>
      </c>
      <c r="F191" s="60" t="str">
        <f>IF(ISBLANK('2. Narrative'!AD159),"",'2. Narrative'!AD159)</f>
        <v/>
      </c>
      <c r="G191" s="60" t="str">
        <f>IF(ISBLANK('2. Narrative'!AJ159),"",'2. Narrative'!AJ159)</f>
        <v/>
      </c>
      <c r="H191" s="60" t="str">
        <f>IF(ISBLANK('2. Narrative'!AP159),"",'2. Narrative'!AP159)</f>
        <v/>
      </c>
      <c r="I191" s="59" t="str">
        <f t="shared" si="13"/>
        <v>no</v>
      </c>
      <c r="J191" s="59" t="str">
        <f t="shared" si="15"/>
        <v>no</v>
      </c>
      <c r="K191" s="59" t="str">
        <f t="shared" si="14"/>
        <v>no</v>
      </c>
      <c r="M191" s="174" t="str">
        <f>IF('INT-Pivots'!AT185="","",IF('INT-Pivots'!AT185="0","",'INT-Pivots'!AT185))</f>
        <v/>
      </c>
      <c r="N191" s="174" t="str">
        <f>IF('INT-Pivots'!AU185="","",IF('INT-Pivots'!AU185="0","",'INT-Pivots'!AU185))</f>
        <v/>
      </c>
      <c r="O191" s="277" t="str">
        <f>IF('INT-Pivots'!BA185="","",IF('INT-Pivots'!BA185="0","",'INT-Pivots'!BA185))</f>
        <v/>
      </c>
      <c r="P191" s="321">
        <f t="shared" si="16"/>
        <v>0</v>
      </c>
      <c r="Q191" s="322">
        <f>IF(ISBLANK('3. Expenditures'!L185),0,'3. Expenditures'!L185)</f>
        <v>0</v>
      </c>
      <c r="R191" s="324">
        <f>IF(ISBLANK('3. Expenditures'!N185),0,'3. Expenditures'!N185)</f>
        <v>0</v>
      </c>
      <c r="S191" s="324">
        <f>IF(ISBLANK('3. Expenditures'!P185),0,'3. Expenditures'!P185)</f>
        <v>0</v>
      </c>
      <c r="T191" s="325">
        <f>IF(ISBLANK('3. Expenditures'!R185),0,'3. Expenditures'!R185)</f>
        <v>0</v>
      </c>
      <c r="U191" s="325">
        <f>IF(ISBLANK('3. Expenditures'!T185),0,'3. Expenditures'!T185)</f>
        <v>0</v>
      </c>
      <c r="V191" s="211"/>
      <c r="W191" s="211"/>
      <c r="X191" s="211"/>
      <c r="Y191" s="211"/>
      <c r="Z191" s="211"/>
    </row>
    <row r="192" spans="2:26" x14ac:dyDescent="0.35">
      <c r="B192" s="66" t="str">
        <f>IF('INT-Pivots'!G187="","",'INT-Pivots'!G187)</f>
        <v/>
      </c>
      <c r="C192" s="185" t="str">
        <f>IF('INT-Pivots'!K187="","",IF('INT-Pivots'!K187="(blank)","Project end",VALUE('INT-Pivots'!K187)))</f>
        <v/>
      </c>
      <c r="D192" s="60" t="str">
        <f>IF(ISBLANK('2. Narrative'!R160),"",'2. Narrative'!R160)</f>
        <v/>
      </c>
      <c r="E192" s="60" t="str">
        <f>IF(ISBLANK('2. Narrative'!X160),"",'2. Narrative'!X160)</f>
        <v/>
      </c>
      <c r="F192" s="60" t="str">
        <f>IF(ISBLANK('2. Narrative'!AD160),"",'2. Narrative'!AD160)</f>
        <v/>
      </c>
      <c r="G192" s="60" t="str">
        <f>IF(ISBLANK('2. Narrative'!AJ160),"",'2. Narrative'!AJ160)</f>
        <v/>
      </c>
      <c r="H192" s="60" t="str">
        <f>IF(ISBLANK('2. Narrative'!AP160),"",'2. Narrative'!AP160)</f>
        <v/>
      </c>
      <c r="I192" s="59" t="str">
        <f t="shared" si="13"/>
        <v>no</v>
      </c>
      <c r="J192" s="59" t="str">
        <f t="shared" si="15"/>
        <v>no</v>
      </c>
      <c r="K192" s="59" t="str">
        <f t="shared" si="14"/>
        <v>no</v>
      </c>
      <c r="M192" s="174" t="str">
        <f>IF('INT-Pivots'!AT186="","",IF('INT-Pivots'!AT186="0","",'INT-Pivots'!AT186))</f>
        <v/>
      </c>
      <c r="N192" s="174" t="str">
        <f>IF('INT-Pivots'!AU186="","",IF('INT-Pivots'!AU186="0","",'INT-Pivots'!AU186))</f>
        <v/>
      </c>
      <c r="O192" s="277" t="str">
        <f>IF('INT-Pivots'!BA186="","",IF('INT-Pivots'!BA186="0","",'INT-Pivots'!BA186))</f>
        <v/>
      </c>
      <c r="P192" s="321">
        <f t="shared" si="16"/>
        <v>0</v>
      </c>
      <c r="Q192" s="322">
        <f>IF(ISBLANK('3. Expenditures'!L186),0,'3. Expenditures'!L186)</f>
        <v>0</v>
      </c>
      <c r="R192" s="324">
        <f>IF(ISBLANK('3. Expenditures'!N186),0,'3. Expenditures'!N186)</f>
        <v>0</v>
      </c>
      <c r="S192" s="324">
        <f>IF(ISBLANK('3. Expenditures'!P186),0,'3. Expenditures'!P186)</f>
        <v>0</v>
      </c>
      <c r="T192" s="325">
        <f>IF(ISBLANK('3. Expenditures'!R186),0,'3. Expenditures'!R186)</f>
        <v>0</v>
      </c>
      <c r="U192" s="325">
        <f>IF(ISBLANK('3. Expenditures'!T186),0,'3. Expenditures'!T186)</f>
        <v>0</v>
      </c>
      <c r="V192" s="211"/>
      <c r="W192" s="211"/>
      <c r="X192" s="211"/>
      <c r="Y192" s="211"/>
      <c r="Z192" s="211"/>
    </row>
    <row r="193" spans="2:26" x14ac:dyDescent="0.35">
      <c r="B193" s="66" t="str">
        <f>IF('INT-Pivots'!G188="","",'INT-Pivots'!G188)</f>
        <v/>
      </c>
      <c r="C193" s="185" t="str">
        <f>IF('INT-Pivots'!K188="","",IF('INT-Pivots'!K188="(blank)","Project end",VALUE('INT-Pivots'!K188)))</f>
        <v/>
      </c>
      <c r="D193" s="60" t="str">
        <f>IF(ISBLANK('2. Narrative'!R161),"",'2. Narrative'!R161)</f>
        <v/>
      </c>
      <c r="E193" s="60" t="str">
        <f>IF(ISBLANK('2. Narrative'!X161),"",'2. Narrative'!X161)</f>
        <v/>
      </c>
      <c r="F193" s="60" t="str">
        <f>IF(ISBLANK('2. Narrative'!AD161),"",'2. Narrative'!AD161)</f>
        <v/>
      </c>
      <c r="G193" s="60" t="str">
        <f>IF(ISBLANK('2. Narrative'!AJ161),"",'2. Narrative'!AJ161)</f>
        <v/>
      </c>
      <c r="H193" s="60" t="str">
        <f>IF(ISBLANK('2. Narrative'!AP161),"",'2. Narrative'!AP161)</f>
        <v/>
      </c>
      <c r="I193" s="59" t="str">
        <f t="shared" si="13"/>
        <v>no</v>
      </c>
      <c r="J193" s="59" t="str">
        <f t="shared" si="15"/>
        <v>no</v>
      </c>
      <c r="K193" s="59" t="str">
        <f t="shared" si="14"/>
        <v>no</v>
      </c>
      <c r="M193" s="174" t="str">
        <f>IF('INT-Pivots'!AT187="","",IF('INT-Pivots'!AT187="0","",'INT-Pivots'!AT187))</f>
        <v/>
      </c>
      <c r="N193" s="174" t="str">
        <f>IF('INT-Pivots'!AU187="","",IF('INT-Pivots'!AU187="0","",'INT-Pivots'!AU187))</f>
        <v/>
      </c>
      <c r="O193" s="277" t="str">
        <f>IF('INT-Pivots'!BA187="","",IF('INT-Pivots'!BA187="0","",'INT-Pivots'!BA187))</f>
        <v/>
      </c>
      <c r="P193" s="321">
        <f t="shared" si="16"/>
        <v>0</v>
      </c>
      <c r="Q193" s="322">
        <f>IF(ISBLANK('3. Expenditures'!L187),0,'3. Expenditures'!L187)</f>
        <v>0</v>
      </c>
      <c r="R193" s="324">
        <f>IF(ISBLANK('3. Expenditures'!N187),0,'3. Expenditures'!N187)</f>
        <v>0</v>
      </c>
      <c r="S193" s="324">
        <f>IF(ISBLANK('3. Expenditures'!P187),0,'3. Expenditures'!P187)</f>
        <v>0</v>
      </c>
      <c r="T193" s="325">
        <f>IF(ISBLANK('3. Expenditures'!R187),0,'3. Expenditures'!R187)</f>
        <v>0</v>
      </c>
      <c r="U193" s="325">
        <f>IF(ISBLANK('3. Expenditures'!T187),0,'3. Expenditures'!T187)</f>
        <v>0</v>
      </c>
      <c r="V193" s="211"/>
      <c r="W193" s="211"/>
      <c r="X193" s="211"/>
      <c r="Y193" s="211"/>
      <c r="Z193" s="211"/>
    </row>
    <row r="194" spans="2:26" x14ac:dyDescent="0.35">
      <c r="B194" s="66" t="str">
        <f>IF('INT-Pivots'!G189="","",'INT-Pivots'!G189)</f>
        <v/>
      </c>
      <c r="C194" s="185" t="str">
        <f>IF('INT-Pivots'!K189="","",IF('INT-Pivots'!K189="(blank)","Project end",VALUE('INT-Pivots'!K189)))</f>
        <v/>
      </c>
      <c r="D194" s="60" t="str">
        <f>IF(ISBLANK('2. Narrative'!R162),"",'2. Narrative'!R162)</f>
        <v/>
      </c>
      <c r="E194" s="60" t="str">
        <f>IF(ISBLANK('2. Narrative'!X162),"",'2. Narrative'!X162)</f>
        <v/>
      </c>
      <c r="F194" s="60" t="str">
        <f>IF(ISBLANK('2. Narrative'!AD162),"",'2. Narrative'!AD162)</f>
        <v/>
      </c>
      <c r="G194" s="60" t="str">
        <f>IF(ISBLANK('2. Narrative'!AJ162),"",'2. Narrative'!AJ162)</f>
        <v/>
      </c>
      <c r="H194" s="60" t="str">
        <f>IF(ISBLANK('2. Narrative'!AP162),"",'2. Narrative'!AP162)</f>
        <v/>
      </c>
      <c r="I194" s="59" t="str">
        <f t="shared" si="13"/>
        <v>no</v>
      </c>
      <c r="J194" s="59" t="str">
        <f t="shared" si="15"/>
        <v>no</v>
      </c>
      <c r="K194" s="59" t="str">
        <f t="shared" si="14"/>
        <v>no</v>
      </c>
      <c r="M194" s="174" t="str">
        <f>IF('INT-Pivots'!AT188="","",IF('INT-Pivots'!AT188="0","",'INT-Pivots'!AT188))</f>
        <v/>
      </c>
      <c r="N194" s="174" t="str">
        <f>IF('INT-Pivots'!AU188="","",IF('INT-Pivots'!AU188="0","",'INT-Pivots'!AU188))</f>
        <v/>
      </c>
      <c r="O194" s="277" t="str">
        <f>IF('INT-Pivots'!BA188="","",IF('INT-Pivots'!BA188="0","",'INT-Pivots'!BA188))</f>
        <v/>
      </c>
      <c r="P194" s="321">
        <f t="shared" si="16"/>
        <v>0</v>
      </c>
      <c r="Q194" s="322">
        <f>IF(ISBLANK('3. Expenditures'!L188),0,'3. Expenditures'!L188)</f>
        <v>0</v>
      </c>
      <c r="R194" s="324">
        <f>IF(ISBLANK('3. Expenditures'!N188),0,'3. Expenditures'!N188)</f>
        <v>0</v>
      </c>
      <c r="S194" s="324">
        <f>IF(ISBLANK('3. Expenditures'!P188),0,'3. Expenditures'!P188)</f>
        <v>0</v>
      </c>
      <c r="T194" s="325">
        <f>IF(ISBLANK('3. Expenditures'!R188),0,'3. Expenditures'!R188)</f>
        <v>0</v>
      </c>
      <c r="U194" s="325">
        <f>IF(ISBLANK('3. Expenditures'!T188),0,'3. Expenditures'!T188)</f>
        <v>0</v>
      </c>
      <c r="V194" s="211"/>
      <c r="W194" s="211"/>
      <c r="X194" s="211"/>
      <c r="Y194" s="211"/>
      <c r="Z194" s="211"/>
    </row>
    <row r="195" spans="2:26" x14ac:dyDescent="0.35">
      <c r="B195" s="66" t="str">
        <f>IF('INT-Pivots'!G190="","",'INT-Pivots'!G190)</f>
        <v/>
      </c>
      <c r="C195" s="185" t="str">
        <f>IF('INT-Pivots'!K190="","",IF('INT-Pivots'!K190="(blank)","Project end",VALUE('INT-Pivots'!K190)))</f>
        <v/>
      </c>
      <c r="D195" s="60" t="str">
        <f>IF(ISBLANK('2. Narrative'!R163),"",'2. Narrative'!R163)</f>
        <v/>
      </c>
      <c r="E195" s="60" t="str">
        <f>IF(ISBLANK('2. Narrative'!X163),"",'2. Narrative'!X163)</f>
        <v/>
      </c>
      <c r="F195" s="60" t="str">
        <f>IF(ISBLANK('2. Narrative'!AD163),"",'2. Narrative'!AD163)</f>
        <v/>
      </c>
      <c r="G195" s="60" t="str">
        <f>IF(ISBLANK('2. Narrative'!AJ163),"",'2. Narrative'!AJ163)</f>
        <v/>
      </c>
      <c r="H195" s="60" t="str">
        <f>IF(ISBLANK('2. Narrative'!AP163),"",'2. Narrative'!AP163)</f>
        <v/>
      </c>
      <c r="I195" s="59" t="str">
        <f t="shared" si="13"/>
        <v>no</v>
      </c>
      <c r="J195" s="59" t="str">
        <f t="shared" si="15"/>
        <v>no</v>
      </c>
      <c r="K195" s="59" t="str">
        <f t="shared" si="14"/>
        <v>no</v>
      </c>
      <c r="M195" s="174" t="str">
        <f>IF('INT-Pivots'!AT189="","",IF('INT-Pivots'!AT189="0","",'INT-Pivots'!AT189))</f>
        <v/>
      </c>
      <c r="N195" s="174" t="str">
        <f>IF('INT-Pivots'!AU189="","",IF('INT-Pivots'!AU189="0","",'INT-Pivots'!AU189))</f>
        <v/>
      </c>
      <c r="O195" s="277" t="str">
        <f>IF('INT-Pivots'!BA189="","",IF('INT-Pivots'!BA189="0","",'INT-Pivots'!BA189))</f>
        <v/>
      </c>
      <c r="P195" s="321">
        <f t="shared" si="16"/>
        <v>0</v>
      </c>
      <c r="Q195" s="322">
        <f>IF(ISBLANK('3. Expenditures'!L189),0,'3. Expenditures'!L189)</f>
        <v>0</v>
      </c>
      <c r="R195" s="324">
        <f>IF(ISBLANK('3. Expenditures'!N189),0,'3. Expenditures'!N189)</f>
        <v>0</v>
      </c>
      <c r="S195" s="324">
        <f>IF(ISBLANK('3. Expenditures'!P189),0,'3. Expenditures'!P189)</f>
        <v>0</v>
      </c>
      <c r="T195" s="325">
        <f>IF(ISBLANK('3. Expenditures'!R189),0,'3. Expenditures'!R189)</f>
        <v>0</v>
      </c>
      <c r="U195" s="325">
        <f>IF(ISBLANK('3. Expenditures'!T189),0,'3. Expenditures'!T189)</f>
        <v>0</v>
      </c>
      <c r="V195" s="211"/>
      <c r="W195" s="211"/>
      <c r="X195" s="211"/>
      <c r="Y195" s="211"/>
      <c r="Z195" s="211"/>
    </row>
    <row r="196" spans="2:26" x14ac:dyDescent="0.35">
      <c r="B196" s="66" t="str">
        <f>IF('INT-Pivots'!G191="","",'INT-Pivots'!G191)</f>
        <v/>
      </c>
      <c r="C196" s="185" t="str">
        <f>IF('INT-Pivots'!K191="","",IF('INT-Pivots'!K191="(blank)","Project end",VALUE('INT-Pivots'!K191)))</f>
        <v/>
      </c>
      <c r="D196" s="60" t="str">
        <f>IF(ISBLANK('2. Narrative'!R164),"",'2. Narrative'!R164)</f>
        <v/>
      </c>
      <c r="E196" s="60" t="str">
        <f>IF(ISBLANK('2. Narrative'!X164),"",'2. Narrative'!X164)</f>
        <v/>
      </c>
      <c r="F196" s="60" t="str">
        <f>IF(ISBLANK('2. Narrative'!AD164),"",'2. Narrative'!AD164)</f>
        <v/>
      </c>
      <c r="G196" s="60" t="str">
        <f>IF(ISBLANK('2. Narrative'!AJ164),"",'2. Narrative'!AJ164)</f>
        <v/>
      </c>
      <c r="H196" s="60" t="str">
        <f>IF(ISBLANK('2. Narrative'!AP164),"",'2. Narrative'!AP164)</f>
        <v/>
      </c>
      <c r="I196" s="59" t="str">
        <f t="shared" si="13"/>
        <v>no</v>
      </c>
      <c r="J196" s="59" t="str">
        <f t="shared" si="15"/>
        <v>no</v>
      </c>
      <c r="K196" s="59" t="str">
        <f t="shared" si="14"/>
        <v>no</v>
      </c>
      <c r="M196" s="174" t="str">
        <f>IF('INT-Pivots'!AT190="","",IF('INT-Pivots'!AT190="0","",'INT-Pivots'!AT190))</f>
        <v/>
      </c>
      <c r="N196" s="174" t="str">
        <f>IF('INT-Pivots'!AU190="","",IF('INT-Pivots'!AU190="0","",'INT-Pivots'!AU190))</f>
        <v/>
      </c>
      <c r="O196" s="277" t="str">
        <f>IF('INT-Pivots'!BA190="","",IF('INT-Pivots'!BA190="0","",'INT-Pivots'!BA190))</f>
        <v/>
      </c>
      <c r="P196" s="321">
        <f t="shared" si="16"/>
        <v>0</v>
      </c>
      <c r="Q196" s="322">
        <f>IF(ISBLANK('3. Expenditures'!L190),0,'3. Expenditures'!L190)</f>
        <v>0</v>
      </c>
      <c r="R196" s="324">
        <f>IF(ISBLANK('3. Expenditures'!N190),0,'3. Expenditures'!N190)</f>
        <v>0</v>
      </c>
      <c r="S196" s="324">
        <f>IF(ISBLANK('3. Expenditures'!P190),0,'3. Expenditures'!P190)</f>
        <v>0</v>
      </c>
      <c r="T196" s="325">
        <f>IF(ISBLANK('3. Expenditures'!R190),0,'3. Expenditures'!R190)</f>
        <v>0</v>
      </c>
      <c r="U196" s="325">
        <f>IF(ISBLANK('3. Expenditures'!T190),0,'3. Expenditures'!T190)</f>
        <v>0</v>
      </c>
      <c r="V196" s="211"/>
      <c r="W196" s="211"/>
      <c r="X196" s="211"/>
      <c r="Y196" s="211"/>
      <c r="Z196" s="211"/>
    </row>
    <row r="197" spans="2:26" x14ac:dyDescent="0.35">
      <c r="B197" s="66" t="str">
        <f>IF('INT-Pivots'!G192="","",'INT-Pivots'!G192)</f>
        <v/>
      </c>
      <c r="C197" s="185" t="str">
        <f>IF('INT-Pivots'!K192="","",IF('INT-Pivots'!K192="(blank)","Project end",VALUE('INT-Pivots'!K192)))</f>
        <v/>
      </c>
      <c r="D197" s="60" t="str">
        <f>IF(ISBLANK('2. Narrative'!R165),"",'2. Narrative'!R165)</f>
        <v/>
      </c>
      <c r="E197" s="60" t="str">
        <f>IF(ISBLANK('2. Narrative'!X165),"",'2. Narrative'!X165)</f>
        <v/>
      </c>
      <c r="F197" s="60" t="str">
        <f>IF(ISBLANK('2. Narrative'!AD165),"",'2. Narrative'!AD165)</f>
        <v/>
      </c>
      <c r="G197" s="60" t="str">
        <f>IF(ISBLANK('2. Narrative'!AJ165),"",'2. Narrative'!AJ165)</f>
        <v/>
      </c>
      <c r="H197" s="60" t="str">
        <f>IF(ISBLANK('2. Narrative'!AP165),"",'2. Narrative'!AP165)</f>
        <v/>
      </c>
      <c r="I197" s="59" t="str">
        <f t="shared" si="13"/>
        <v>no</v>
      </c>
      <c r="J197" s="59" t="str">
        <f t="shared" si="15"/>
        <v>no</v>
      </c>
      <c r="K197" s="59" t="str">
        <f t="shared" si="14"/>
        <v>no</v>
      </c>
      <c r="M197" s="174" t="str">
        <f>IF('INT-Pivots'!AT191="","",IF('INT-Pivots'!AT191="0","",'INT-Pivots'!AT191))</f>
        <v/>
      </c>
      <c r="N197" s="174" t="str">
        <f>IF('INT-Pivots'!AU191="","",IF('INT-Pivots'!AU191="0","",'INT-Pivots'!AU191))</f>
        <v/>
      </c>
      <c r="O197" s="277" t="str">
        <f>IF('INT-Pivots'!BA191="","",IF('INT-Pivots'!BA191="0","",'INT-Pivots'!BA191))</f>
        <v/>
      </c>
      <c r="P197" s="321">
        <f t="shared" si="16"/>
        <v>0</v>
      </c>
      <c r="Q197" s="322">
        <f>IF(ISBLANK('3. Expenditures'!L191),0,'3. Expenditures'!L191)</f>
        <v>0</v>
      </c>
      <c r="R197" s="324">
        <f>IF(ISBLANK('3. Expenditures'!N191),0,'3. Expenditures'!N191)</f>
        <v>0</v>
      </c>
      <c r="S197" s="324">
        <f>IF(ISBLANK('3. Expenditures'!P191),0,'3. Expenditures'!P191)</f>
        <v>0</v>
      </c>
      <c r="T197" s="325">
        <f>IF(ISBLANK('3. Expenditures'!R191),0,'3. Expenditures'!R191)</f>
        <v>0</v>
      </c>
      <c r="U197" s="325">
        <f>IF(ISBLANK('3. Expenditures'!T191),0,'3. Expenditures'!T191)</f>
        <v>0</v>
      </c>
      <c r="V197" s="211"/>
      <c r="W197" s="211"/>
      <c r="X197" s="211"/>
      <c r="Y197" s="211"/>
      <c r="Z197" s="211"/>
    </row>
    <row r="198" spans="2:26" x14ac:dyDescent="0.35">
      <c r="B198" s="66" t="str">
        <f>IF('INT-Pivots'!G193="","",'INT-Pivots'!G193)</f>
        <v/>
      </c>
      <c r="C198" s="185" t="str">
        <f>IF('INT-Pivots'!K193="","",IF('INT-Pivots'!K193="(blank)","Project end",VALUE('INT-Pivots'!K193)))</f>
        <v/>
      </c>
      <c r="D198" s="60" t="str">
        <f>IF(ISBLANK('2. Narrative'!R166),"",'2. Narrative'!R166)</f>
        <v/>
      </c>
      <c r="E198" s="60" t="str">
        <f>IF(ISBLANK('2. Narrative'!X166),"",'2. Narrative'!X166)</f>
        <v/>
      </c>
      <c r="F198" s="60" t="str">
        <f>IF(ISBLANK('2. Narrative'!AD166),"",'2. Narrative'!AD166)</f>
        <v/>
      </c>
      <c r="G198" s="60" t="str">
        <f>IF(ISBLANK('2. Narrative'!AJ166),"",'2. Narrative'!AJ166)</f>
        <v/>
      </c>
      <c r="H198" s="60" t="str">
        <f>IF(ISBLANK('2. Narrative'!AP166),"",'2. Narrative'!AP166)</f>
        <v/>
      </c>
      <c r="I198" s="59" t="str">
        <f t="shared" si="13"/>
        <v>no</v>
      </c>
      <c r="J198" s="59" t="str">
        <f t="shared" si="15"/>
        <v>no</v>
      </c>
      <c r="K198" s="59" t="str">
        <f t="shared" si="14"/>
        <v>no</v>
      </c>
      <c r="M198" s="174" t="str">
        <f>IF('INT-Pivots'!AT192="","",IF('INT-Pivots'!AT192="0","",'INT-Pivots'!AT192))</f>
        <v/>
      </c>
      <c r="N198" s="174" t="str">
        <f>IF('INT-Pivots'!AU192="","",IF('INT-Pivots'!AU192="0","",'INT-Pivots'!AU192))</f>
        <v/>
      </c>
      <c r="O198" s="277" t="str">
        <f>IF('INT-Pivots'!BA192="","",IF('INT-Pivots'!BA192="0","",'INT-Pivots'!BA192))</f>
        <v/>
      </c>
      <c r="P198" s="321">
        <f t="shared" si="16"/>
        <v>0</v>
      </c>
      <c r="Q198" s="322">
        <f>IF(ISBLANK('3. Expenditures'!L192),0,'3. Expenditures'!L192)</f>
        <v>0</v>
      </c>
      <c r="R198" s="324">
        <f>IF(ISBLANK('3. Expenditures'!N192),0,'3. Expenditures'!N192)</f>
        <v>0</v>
      </c>
      <c r="S198" s="324">
        <f>IF(ISBLANK('3. Expenditures'!P192),0,'3. Expenditures'!P192)</f>
        <v>0</v>
      </c>
      <c r="T198" s="325">
        <f>IF(ISBLANK('3. Expenditures'!R192),0,'3. Expenditures'!R192)</f>
        <v>0</v>
      </c>
      <c r="U198" s="325">
        <f>IF(ISBLANK('3. Expenditures'!T192),0,'3. Expenditures'!T192)</f>
        <v>0</v>
      </c>
      <c r="V198" s="211"/>
      <c r="W198" s="211"/>
      <c r="X198" s="211"/>
      <c r="Y198" s="211"/>
      <c r="Z198" s="211"/>
    </row>
    <row r="199" spans="2:26" x14ac:dyDescent="0.35">
      <c r="B199" s="66" t="str">
        <f>IF('INT-Pivots'!G194="","",'INT-Pivots'!G194)</f>
        <v/>
      </c>
      <c r="C199" s="185" t="str">
        <f>IF('INT-Pivots'!K194="","",IF('INT-Pivots'!K194="(blank)","Project end",VALUE('INT-Pivots'!K194)))</f>
        <v/>
      </c>
      <c r="D199" s="60" t="str">
        <f>IF(ISBLANK('2. Narrative'!R167),"",'2. Narrative'!R167)</f>
        <v/>
      </c>
      <c r="E199" s="60" t="str">
        <f>IF(ISBLANK('2. Narrative'!X167),"",'2. Narrative'!X167)</f>
        <v/>
      </c>
      <c r="F199" s="60" t="str">
        <f>IF(ISBLANK('2. Narrative'!AD167),"",'2. Narrative'!AD167)</f>
        <v/>
      </c>
      <c r="G199" s="60" t="str">
        <f>IF(ISBLANK('2. Narrative'!AJ167),"",'2. Narrative'!AJ167)</f>
        <v/>
      </c>
      <c r="H199" s="60" t="str">
        <f>IF(ISBLANK('2. Narrative'!AP167),"",'2. Narrative'!AP167)</f>
        <v/>
      </c>
      <c r="I199" s="59" t="str">
        <f t="shared" si="13"/>
        <v>no</v>
      </c>
      <c r="J199" s="59" t="str">
        <f t="shared" si="15"/>
        <v>no</v>
      </c>
      <c r="K199" s="59" t="str">
        <f t="shared" si="14"/>
        <v>no</v>
      </c>
      <c r="M199" s="174" t="str">
        <f>IF('INT-Pivots'!AT193="","",IF('INT-Pivots'!AT193="0","",'INT-Pivots'!AT193))</f>
        <v/>
      </c>
      <c r="N199" s="174" t="str">
        <f>IF('INT-Pivots'!AU193="","",IF('INT-Pivots'!AU193="0","",'INT-Pivots'!AU193))</f>
        <v/>
      </c>
      <c r="O199" s="277" t="str">
        <f>IF('INT-Pivots'!BA193="","",IF('INT-Pivots'!BA193="0","",'INT-Pivots'!BA193))</f>
        <v/>
      </c>
      <c r="P199" s="321">
        <f t="shared" si="16"/>
        <v>0</v>
      </c>
      <c r="Q199" s="322">
        <f>IF(ISBLANK('3. Expenditures'!L193),0,'3. Expenditures'!L193)</f>
        <v>0</v>
      </c>
      <c r="R199" s="324">
        <f>IF(ISBLANK('3. Expenditures'!N193),0,'3. Expenditures'!N193)</f>
        <v>0</v>
      </c>
      <c r="S199" s="324">
        <f>IF(ISBLANK('3. Expenditures'!P193),0,'3. Expenditures'!P193)</f>
        <v>0</v>
      </c>
      <c r="T199" s="325">
        <f>IF(ISBLANK('3. Expenditures'!R193),0,'3. Expenditures'!R193)</f>
        <v>0</v>
      </c>
      <c r="U199" s="325">
        <f>IF(ISBLANK('3. Expenditures'!T193),0,'3. Expenditures'!T193)</f>
        <v>0</v>
      </c>
      <c r="V199" s="211"/>
      <c r="W199" s="211"/>
      <c r="X199" s="211"/>
      <c r="Y199" s="211"/>
      <c r="Z199" s="211"/>
    </row>
    <row r="200" spans="2:26" x14ac:dyDescent="0.35">
      <c r="B200" s="66" t="str">
        <f>IF('INT-Pivots'!G195="","",'INT-Pivots'!G195)</f>
        <v/>
      </c>
      <c r="C200" s="185" t="str">
        <f>IF('INT-Pivots'!K195="","",IF('INT-Pivots'!K195="(blank)","Project end",VALUE('INT-Pivots'!K195)))</f>
        <v/>
      </c>
      <c r="D200" s="60" t="str">
        <f>IF(ISBLANK('2. Narrative'!R168),"",'2. Narrative'!R168)</f>
        <v/>
      </c>
      <c r="E200" s="60" t="str">
        <f>IF(ISBLANK('2. Narrative'!X168),"",'2. Narrative'!X168)</f>
        <v/>
      </c>
      <c r="F200" s="60" t="str">
        <f>IF(ISBLANK('2. Narrative'!AD168),"",'2. Narrative'!AD168)</f>
        <v/>
      </c>
      <c r="G200" s="60" t="str">
        <f>IF(ISBLANK('2. Narrative'!AJ168),"",'2. Narrative'!AJ168)</f>
        <v/>
      </c>
      <c r="H200" s="60" t="str">
        <f>IF(ISBLANK('2. Narrative'!AP168),"",'2. Narrative'!AP168)</f>
        <v/>
      </c>
      <c r="I200" s="59" t="str">
        <f t="shared" si="13"/>
        <v>no</v>
      </c>
      <c r="J200" s="59" t="str">
        <f t="shared" si="15"/>
        <v>no</v>
      </c>
      <c r="K200" s="59" t="str">
        <f t="shared" si="14"/>
        <v>no</v>
      </c>
      <c r="M200" s="174" t="str">
        <f>IF('INT-Pivots'!AT194="","",IF('INT-Pivots'!AT194="0","",'INT-Pivots'!AT194))</f>
        <v/>
      </c>
      <c r="N200" s="174" t="str">
        <f>IF('INT-Pivots'!AU194="","",IF('INT-Pivots'!AU194="0","",'INT-Pivots'!AU194))</f>
        <v/>
      </c>
      <c r="O200" s="277" t="str">
        <f>IF('INT-Pivots'!BA194="","",IF('INT-Pivots'!BA194="0","",'INT-Pivots'!BA194))</f>
        <v/>
      </c>
      <c r="P200" s="321">
        <f t="shared" si="16"/>
        <v>0</v>
      </c>
      <c r="Q200" s="322">
        <f>IF(ISBLANK('3. Expenditures'!L194),0,'3. Expenditures'!L194)</f>
        <v>0</v>
      </c>
      <c r="R200" s="324">
        <f>IF(ISBLANK('3. Expenditures'!N194),0,'3. Expenditures'!N194)</f>
        <v>0</v>
      </c>
      <c r="S200" s="324">
        <f>IF(ISBLANK('3. Expenditures'!P194),0,'3. Expenditures'!P194)</f>
        <v>0</v>
      </c>
      <c r="T200" s="325">
        <f>IF(ISBLANK('3. Expenditures'!R194),0,'3. Expenditures'!R194)</f>
        <v>0</v>
      </c>
      <c r="U200" s="325">
        <f>IF(ISBLANK('3. Expenditures'!T194),0,'3. Expenditures'!T194)</f>
        <v>0</v>
      </c>
      <c r="V200" s="211"/>
      <c r="W200" s="211"/>
      <c r="X200" s="211"/>
      <c r="Y200" s="211"/>
      <c r="Z200" s="211"/>
    </row>
    <row r="201" spans="2:26" x14ac:dyDescent="0.35">
      <c r="B201" s="66" t="str">
        <f>IF('INT-Pivots'!G196="","",'INT-Pivots'!G196)</f>
        <v/>
      </c>
      <c r="C201" s="185" t="str">
        <f>IF('INT-Pivots'!K196="","",IF('INT-Pivots'!K196="(blank)","Project end",VALUE('INT-Pivots'!K196)))</f>
        <v/>
      </c>
      <c r="D201" s="60" t="str">
        <f>IF(ISBLANK('2. Narrative'!R169),"",'2. Narrative'!R169)</f>
        <v/>
      </c>
      <c r="E201" s="60" t="str">
        <f>IF(ISBLANK('2. Narrative'!X169),"",'2. Narrative'!X169)</f>
        <v/>
      </c>
      <c r="F201" s="60" t="str">
        <f>IF(ISBLANK('2. Narrative'!AD169),"",'2. Narrative'!AD169)</f>
        <v/>
      </c>
      <c r="G201" s="60" t="str">
        <f>IF(ISBLANK('2. Narrative'!AJ169),"",'2. Narrative'!AJ169)</f>
        <v/>
      </c>
      <c r="H201" s="60" t="str">
        <f>IF(ISBLANK('2. Narrative'!AP169),"",'2. Narrative'!AP169)</f>
        <v/>
      </c>
      <c r="I201" s="59" t="str">
        <f t="shared" si="13"/>
        <v>no</v>
      </c>
      <c r="J201" s="59" t="str">
        <f t="shared" si="15"/>
        <v>no</v>
      </c>
      <c r="K201" s="59" t="str">
        <f t="shared" si="14"/>
        <v>no</v>
      </c>
      <c r="M201" s="174" t="str">
        <f>IF('INT-Pivots'!AT195="","",IF('INT-Pivots'!AT195="0","",'INT-Pivots'!AT195))</f>
        <v/>
      </c>
      <c r="N201" s="174" t="str">
        <f>IF('INT-Pivots'!AU195="","",IF('INT-Pivots'!AU195="0","",'INT-Pivots'!AU195))</f>
        <v/>
      </c>
      <c r="O201" s="277" t="str">
        <f>IF('INT-Pivots'!BA195="","",IF('INT-Pivots'!BA195="0","",'INT-Pivots'!BA195))</f>
        <v/>
      </c>
      <c r="P201" s="321">
        <f t="shared" si="16"/>
        <v>0</v>
      </c>
      <c r="Q201" s="322">
        <f>IF(ISBLANK('3. Expenditures'!L195),0,'3. Expenditures'!L195)</f>
        <v>0</v>
      </c>
      <c r="R201" s="324">
        <f>IF(ISBLANK('3. Expenditures'!N195),0,'3. Expenditures'!N195)</f>
        <v>0</v>
      </c>
      <c r="S201" s="324">
        <f>IF(ISBLANK('3. Expenditures'!P195),0,'3. Expenditures'!P195)</f>
        <v>0</v>
      </c>
      <c r="T201" s="325">
        <f>IF(ISBLANK('3. Expenditures'!R195),0,'3. Expenditures'!R195)</f>
        <v>0</v>
      </c>
      <c r="U201" s="325">
        <f>IF(ISBLANK('3. Expenditures'!T195),0,'3. Expenditures'!T195)</f>
        <v>0</v>
      </c>
      <c r="V201" s="211"/>
      <c r="W201" s="211"/>
      <c r="X201" s="211"/>
      <c r="Y201" s="211"/>
      <c r="Z201" s="211"/>
    </row>
    <row r="202" spans="2:26" x14ac:dyDescent="0.35">
      <c r="B202" s="66" t="str">
        <f>IF('INT-Pivots'!G197="","",'INT-Pivots'!G197)</f>
        <v/>
      </c>
      <c r="C202" s="185" t="str">
        <f>IF('INT-Pivots'!K197="","",IF('INT-Pivots'!K197="(blank)","Project end",VALUE('INT-Pivots'!K197)))</f>
        <v/>
      </c>
      <c r="D202" s="60" t="str">
        <f>IF(ISBLANK('2. Narrative'!R170),"",'2. Narrative'!R170)</f>
        <v/>
      </c>
      <c r="E202" s="60" t="str">
        <f>IF(ISBLANK('2. Narrative'!X170),"",'2. Narrative'!X170)</f>
        <v/>
      </c>
      <c r="F202" s="60" t="str">
        <f>IF(ISBLANK('2. Narrative'!AD170),"",'2. Narrative'!AD170)</f>
        <v/>
      </c>
      <c r="G202" s="60" t="str">
        <f>IF(ISBLANK('2. Narrative'!AJ170),"",'2. Narrative'!AJ170)</f>
        <v/>
      </c>
      <c r="H202" s="60" t="str">
        <f>IF(ISBLANK('2. Narrative'!AP170),"",'2. Narrative'!AP170)</f>
        <v/>
      </c>
      <c r="I202" s="59" t="str">
        <f t="shared" si="13"/>
        <v>no</v>
      </c>
      <c r="J202" s="59" t="str">
        <f t="shared" si="15"/>
        <v>no</v>
      </c>
      <c r="K202" s="59" t="str">
        <f t="shared" si="14"/>
        <v>no</v>
      </c>
      <c r="M202" s="174" t="str">
        <f>IF('INT-Pivots'!AT196="","",IF('INT-Pivots'!AT196="0","",'INT-Pivots'!AT196))</f>
        <v/>
      </c>
      <c r="N202" s="174" t="str">
        <f>IF('INT-Pivots'!AU196="","",IF('INT-Pivots'!AU196="0","",'INT-Pivots'!AU196))</f>
        <v/>
      </c>
      <c r="O202" s="277" t="str">
        <f>IF('INT-Pivots'!BA196="","",IF('INT-Pivots'!BA196="0","",'INT-Pivots'!BA196))</f>
        <v/>
      </c>
      <c r="P202" s="321">
        <f t="shared" si="16"/>
        <v>0</v>
      </c>
      <c r="Q202" s="322">
        <f>IF(ISBLANK('3. Expenditures'!L196),0,'3. Expenditures'!L196)</f>
        <v>0</v>
      </c>
      <c r="R202" s="324">
        <f>IF(ISBLANK('3. Expenditures'!N196),0,'3. Expenditures'!N196)</f>
        <v>0</v>
      </c>
      <c r="S202" s="324">
        <f>IF(ISBLANK('3. Expenditures'!P196),0,'3. Expenditures'!P196)</f>
        <v>0</v>
      </c>
      <c r="T202" s="325">
        <f>IF(ISBLANK('3. Expenditures'!R196),0,'3. Expenditures'!R196)</f>
        <v>0</v>
      </c>
      <c r="U202" s="325">
        <f>IF(ISBLANK('3. Expenditures'!T196),0,'3. Expenditures'!T196)</f>
        <v>0</v>
      </c>
      <c r="V202" s="211"/>
      <c r="W202" s="211"/>
      <c r="X202" s="211"/>
      <c r="Y202" s="211"/>
      <c r="Z202" s="211"/>
    </row>
    <row r="203" spans="2:26" x14ac:dyDescent="0.35">
      <c r="B203" s="66" t="str">
        <f>IF('INT-Pivots'!G198="","",'INT-Pivots'!G198)</f>
        <v/>
      </c>
      <c r="C203" s="185" t="str">
        <f>IF('INT-Pivots'!K198="","",IF('INT-Pivots'!K198="(blank)","Project end",VALUE('INT-Pivots'!K198)))</f>
        <v/>
      </c>
      <c r="D203" s="60" t="str">
        <f>IF(ISBLANK('2. Narrative'!R171),"",'2. Narrative'!R171)</f>
        <v/>
      </c>
      <c r="E203" s="60" t="str">
        <f>IF(ISBLANK('2. Narrative'!X171),"",'2. Narrative'!X171)</f>
        <v/>
      </c>
      <c r="F203" s="60" t="str">
        <f>IF(ISBLANK('2. Narrative'!AD171),"",'2. Narrative'!AD171)</f>
        <v/>
      </c>
      <c r="G203" s="60" t="str">
        <f>IF(ISBLANK('2. Narrative'!AJ171),"",'2. Narrative'!AJ171)</f>
        <v/>
      </c>
      <c r="H203" s="60" t="str">
        <f>IF(ISBLANK('2. Narrative'!AP171),"",'2. Narrative'!AP171)</f>
        <v/>
      </c>
      <c r="I203" s="59" t="str">
        <f t="shared" si="13"/>
        <v>no</v>
      </c>
      <c r="J203" s="59" t="str">
        <f t="shared" si="15"/>
        <v>no</v>
      </c>
      <c r="K203" s="59" t="str">
        <f t="shared" si="14"/>
        <v>no</v>
      </c>
      <c r="M203" s="174" t="str">
        <f>IF('INT-Pivots'!AT197="","",IF('INT-Pivots'!AT197="0","",'INT-Pivots'!AT197))</f>
        <v/>
      </c>
      <c r="N203" s="174" t="str">
        <f>IF('INT-Pivots'!AU197="","",IF('INT-Pivots'!AU197="0","",'INT-Pivots'!AU197))</f>
        <v/>
      </c>
      <c r="O203" s="277" t="str">
        <f>IF('INT-Pivots'!BA197="","",IF('INT-Pivots'!BA197="0","",'INT-Pivots'!BA197))</f>
        <v/>
      </c>
      <c r="P203" s="321">
        <f t="shared" si="16"/>
        <v>0</v>
      </c>
      <c r="Q203" s="322">
        <f>IF(ISBLANK('3. Expenditures'!L197),0,'3. Expenditures'!L197)</f>
        <v>0</v>
      </c>
      <c r="R203" s="324">
        <f>IF(ISBLANK('3. Expenditures'!N197),0,'3. Expenditures'!N197)</f>
        <v>0</v>
      </c>
      <c r="S203" s="324">
        <f>IF(ISBLANK('3. Expenditures'!P197),0,'3. Expenditures'!P197)</f>
        <v>0</v>
      </c>
      <c r="T203" s="325">
        <f>IF(ISBLANK('3. Expenditures'!R197),0,'3. Expenditures'!R197)</f>
        <v>0</v>
      </c>
      <c r="U203" s="325">
        <f>IF(ISBLANK('3. Expenditures'!T197),0,'3. Expenditures'!T197)</f>
        <v>0</v>
      </c>
      <c r="V203" s="211"/>
      <c r="W203" s="211"/>
      <c r="X203" s="211"/>
      <c r="Y203" s="211"/>
      <c r="Z203" s="211"/>
    </row>
    <row r="204" spans="2:26" x14ac:dyDescent="0.35">
      <c r="B204" s="66" t="str">
        <f>IF('INT-Pivots'!G199="","",'INT-Pivots'!G199)</f>
        <v/>
      </c>
      <c r="C204" s="185" t="str">
        <f>IF('INT-Pivots'!K199="","",IF('INT-Pivots'!K199="(blank)","Project end",VALUE('INT-Pivots'!K199)))</f>
        <v/>
      </c>
      <c r="D204" s="60" t="str">
        <f>IF(ISBLANK('2. Narrative'!R172),"",'2. Narrative'!R172)</f>
        <v/>
      </c>
      <c r="E204" s="60" t="str">
        <f>IF(ISBLANK('2. Narrative'!X172),"",'2. Narrative'!X172)</f>
        <v/>
      </c>
      <c r="F204" s="60" t="str">
        <f>IF(ISBLANK('2. Narrative'!AD172),"",'2. Narrative'!AD172)</f>
        <v/>
      </c>
      <c r="G204" s="60" t="str">
        <f>IF(ISBLANK('2. Narrative'!AJ172),"",'2. Narrative'!AJ172)</f>
        <v/>
      </c>
      <c r="H204" s="60" t="str">
        <f>IF(ISBLANK('2. Narrative'!AP172),"",'2. Narrative'!AP172)</f>
        <v/>
      </c>
      <c r="I204" s="59" t="str">
        <f t="shared" ref="I204:I208" si="17">IF(AND(ISNUMBER(SEARCH("Activity",$B204)),COUNTIF($D204:$H204,"Complete")&gt;0),"yes","no")</f>
        <v>no</v>
      </c>
      <c r="J204" s="59" t="str">
        <f t="shared" si="15"/>
        <v>no</v>
      </c>
      <c r="K204" s="59" t="str">
        <f t="shared" ref="K204:K208" si="18">IF(AND(ISNUMBER(SEARCH("Outcome",$B204)),COUNTIF($D204:$H204,"Complete")&gt;0),"yes","no")</f>
        <v>no</v>
      </c>
      <c r="M204" s="174" t="str">
        <f>IF('INT-Pivots'!AT198="","",IF('INT-Pivots'!AT198="0","",'INT-Pivots'!AT198))</f>
        <v/>
      </c>
      <c r="N204" s="174" t="str">
        <f>IF('INT-Pivots'!AU198="","",IF('INT-Pivots'!AU198="0","",'INT-Pivots'!AU198))</f>
        <v/>
      </c>
      <c r="O204" s="277" t="str">
        <f>IF('INT-Pivots'!BA198="","",IF('INT-Pivots'!BA198="0","",'INT-Pivots'!BA198))</f>
        <v/>
      </c>
      <c r="P204" s="321">
        <f t="shared" si="16"/>
        <v>0</v>
      </c>
      <c r="Q204" s="322">
        <f>IF(ISBLANK('3. Expenditures'!L198),0,'3. Expenditures'!L198)</f>
        <v>0</v>
      </c>
      <c r="R204" s="324">
        <f>IF(ISBLANK('3. Expenditures'!N198),0,'3. Expenditures'!N198)</f>
        <v>0</v>
      </c>
      <c r="S204" s="324">
        <f>IF(ISBLANK('3. Expenditures'!P198),0,'3. Expenditures'!P198)</f>
        <v>0</v>
      </c>
      <c r="T204" s="325">
        <f>IF(ISBLANK('3. Expenditures'!R198),0,'3. Expenditures'!R198)</f>
        <v>0</v>
      </c>
      <c r="U204" s="325">
        <f>IF(ISBLANK('3. Expenditures'!T198),0,'3. Expenditures'!T198)</f>
        <v>0</v>
      </c>
      <c r="V204" s="211"/>
      <c r="W204" s="211"/>
      <c r="X204" s="211"/>
      <c r="Y204" s="211"/>
      <c r="Z204" s="211"/>
    </row>
    <row r="205" spans="2:26" x14ac:dyDescent="0.35">
      <c r="B205" s="66" t="str">
        <f>IF('INT-Pivots'!G200="","",'INT-Pivots'!G200)</f>
        <v/>
      </c>
      <c r="C205" s="185" t="str">
        <f>IF('INT-Pivots'!K200="","",IF('INT-Pivots'!K200="(blank)","Project end",VALUE('INT-Pivots'!K200)))</f>
        <v/>
      </c>
      <c r="D205" s="60" t="str">
        <f>IF(ISBLANK('2. Narrative'!R173),"",'2. Narrative'!R173)</f>
        <v/>
      </c>
      <c r="E205" s="60" t="str">
        <f>IF(ISBLANK('2. Narrative'!X173),"",'2. Narrative'!X173)</f>
        <v/>
      </c>
      <c r="F205" s="60" t="str">
        <f>IF(ISBLANK('2. Narrative'!AD173),"",'2. Narrative'!AD173)</f>
        <v/>
      </c>
      <c r="G205" s="60" t="str">
        <f>IF(ISBLANK('2. Narrative'!AJ173),"",'2. Narrative'!AJ173)</f>
        <v/>
      </c>
      <c r="H205" s="60" t="str">
        <f>IF(ISBLANK('2. Narrative'!AP173),"",'2. Narrative'!AP173)</f>
        <v/>
      </c>
      <c r="I205" s="59" t="str">
        <f t="shared" si="17"/>
        <v>no</v>
      </c>
      <c r="J205" s="59" t="str">
        <f t="shared" ref="J205:J208" si="19">IF(AND(ISNUMBER(SEARCH("Output",$B205)),COUNTIF($D205:$H205,"Complete")&gt;0),"yes","no")</f>
        <v>no</v>
      </c>
      <c r="K205" s="59" t="str">
        <f t="shared" si="18"/>
        <v>no</v>
      </c>
      <c r="M205" s="174" t="str">
        <f>IF('INT-Pivots'!AT199="","",IF('INT-Pivots'!AT199="0","",'INT-Pivots'!AT199))</f>
        <v/>
      </c>
      <c r="N205" s="174" t="str">
        <f>IF('INT-Pivots'!AU199="","",IF('INT-Pivots'!AU199="0","",'INT-Pivots'!AU199))</f>
        <v/>
      </c>
      <c r="O205" s="277" t="str">
        <f>IF('INT-Pivots'!BA199="","",IF('INT-Pivots'!BA199="0","",'INT-Pivots'!BA199))</f>
        <v/>
      </c>
      <c r="P205" s="321">
        <f t="shared" ref="P205:P236" si="20">SUM(Q205:U205)</f>
        <v>0</v>
      </c>
      <c r="Q205" s="322">
        <f>IF(ISBLANK('3. Expenditures'!L199),0,'3. Expenditures'!L199)</f>
        <v>0</v>
      </c>
      <c r="R205" s="324">
        <f>IF(ISBLANK('3. Expenditures'!N199),0,'3. Expenditures'!N199)</f>
        <v>0</v>
      </c>
      <c r="S205" s="324">
        <f>IF(ISBLANK('3. Expenditures'!P199),0,'3. Expenditures'!P199)</f>
        <v>0</v>
      </c>
      <c r="T205" s="325">
        <f>IF(ISBLANK('3. Expenditures'!R199),0,'3. Expenditures'!R199)</f>
        <v>0</v>
      </c>
      <c r="U205" s="325">
        <f>IF(ISBLANK('3. Expenditures'!T199),0,'3. Expenditures'!T199)</f>
        <v>0</v>
      </c>
      <c r="V205" s="211"/>
      <c r="W205" s="211"/>
      <c r="X205" s="211"/>
      <c r="Y205" s="211"/>
      <c r="Z205" s="211"/>
    </row>
    <row r="206" spans="2:26" x14ac:dyDescent="0.35">
      <c r="B206" s="66" t="str">
        <f>IF('INT-Pivots'!G201="","",'INT-Pivots'!G201)</f>
        <v/>
      </c>
      <c r="C206" s="185" t="str">
        <f>IF('INT-Pivots'!K201="","",IF('INT-Pivots'!K201="(blank)","Project end",VALUE('INT-Pivots'!K201)))</f>
        <v/>
      </c>
      <c r="D206" s="60" t="str">
        <f>IF(ISBLANK('2. Narrative'!R174),"",'2. Narrative'!R174)</f>
        <v/>
      </c>
      <c r="E206" s="60" t="str">
        <f>IF(ISBLANK('2. Narrative'!X174),"",'2. Narrative'!X174)</f>
        <v/>
      </c>
      <c r="F206" s="60" t="str">
        <f>IF(ISBLANK('2. Narrative'!AD174),"",'2. Narrative'!AD174)</f>
        <v/>
      </c>
      <c r="G206" s="60" t="str">
        <f>IF(ISBLANK('2. Narrative'!AJ174),"",'2. Narrative'!AJ174)</f>
        <v/>
      </c>
      <c r="H206" s="60" t="str">
        <f>IF(ISBLANK('2. Narrative'!AP174),"",'2. Narrative'!AP174)</f>
        <v/>
      </c>
      <c r="I206" s="59" t="str">
        <f t="shared" si="17"/>
        <v>no</v>
      </c>
      <c r="J206" s="59" t="str">
        <f t="shared" si="19"/>
        <v>no</v>
      </c>
      <c r="K206" s="59" t="str">
        <f t="shared" si="18"/>
        <v>no</v>
      </c>
      <c r="M206" s="174" t="str">
        <f>IF('INT-Pivots'!AT200="","",IF('INT-Pivots'!AT200="0","",'INT-Pivots'!AT200))</f>
        <v/>
      </c>
      <c r="N206" s="174" t="str">
        <f>IF('INT-Pivots'!AU200="","",IF('INT-Pivots'!AU200="0","",'INT-Pivots'!AU200))</f>
        <v/>
      </c>
      <c r="O206" s="277" t="str">
        <f>IF('INT-Pivots'!BA200="","",IF('INT-Pivots'!BA200="0","",'INT-Pivots'!BA200))</f>
        <v/>
      </c>
      <c r="P206" s="321">
        <f t="shared" si="20"/>
        <v>0</v>
      </c>
      <c r="Q206" s="322">
        <f>IF(ISBLANK('3. Expenditures'!L200),0,'3. Expenditures'!L200)</f>
        <v>0</v>
      </c>
      <c r="R206" s="324">
        <f>IF(ISBLANK('3. Expenditures'!N200),0,'3. Expenditures'!N200)</f>
        <v>0</v>
      </c>
      <c r="S206" s="324">
        <f>IF(ISBLANK('3. Expenditures'!P200),0,'3. Expenditures'!P200)</f>
        <v>0</v>
      </c>
      <c r="T206" s="325">
        <f>IF(ISBLANK('3. Expenditures'!R200),0,'3. Expenditures'!R200)</f>
        <v>0</v>
      </c>
      <c r="U206" s="325">
        <f>IF(ISBLANK('3. Expenditures'!T200),0,'3. Expenditures'!T200)</f>
        <v>0</v>
      </c>
      <c r="V206" s="211"/>
      <c r="W206" s="211"/>
      <c r="X206" s="211"/>
      <c r="Y206" s="211"/>
      <c r="Z206" s="211"/>
    </row>
    <row r="207" spans="2:26" x14ac:dyDescent="0.35">
      <c r="B207" s="66" t="str">
        <f>IF('INT-Pivots'!G202="","",'INT-Pivots'!G202)</f>
        <v/>
      </c>
      <c r="C207" s="185" t="str">
        <f>IF('INT-Pivots'!K202="","",IF('INT-Pivots'!K202="(blank)","Project end",VALUE('INT-Pivots'!K202)))</f>
        <v/>
      </c>
      <c r="D207" s="60" t="str">
        <f>IF(ISBLANK('2. Narrative'!R175),"",'2. Narrative'!R175)</f>
        <v/>
      </c>
      <c r="E207" s="60" t="str">
        <f>IF(ISBLANK('2. Narrative'!X175),"",'2. Narrative'!X175)</f>
        <v/>
      </c>
      <c r="F207" s="60" t="str">
        <f>IF(ISBLANK('2. Narrative'!AD175),"",'2. Narrative'!AD175)</f>
        <v/>
      </c>
      <c r="G207" s="60" t="str">
        <f>IF(ISBLANK('2. Narrative'!AJ175),"",'2. Narrative'!AJ175)</f>
        <v/>
      </c>
      <c r="H207" s="60" t="str">
        <f>IF(ISBLANK('2. Narrative'!AP175),"",'2. Narrative'!AP175)</f>
        <v/>
      </c>
      <c r="I207" s="59" t="str">
        <f t="shared" si="17"/>
        <v>no</v>
      </c>
      <c r="J207" s="59" t="str">
        <f t="shared" si="19"/>
        <v>no</v>
      </c>
      <c r="K207" s="59" t="str">
        <f t="shared" si="18"/>
        <v>no</v>
      </c>
      <c r="M207" s="174" t="str">
        <f>IF('INT-Pivots'!AT201="","",IF('INT-Pivots'!AT201="0","",'INT-Pivots'!AT201))</f>
        <v/>
      </c>
      <c r="N207" s="174" t="str">
        <f>IF('INT-Pivots'!AU201="","",IF('INT-Pivots'!AU201="0","",'INT-Pivots'!AU201))</f>
        <v/>
      </c>
      <c r="O207" s="277" t="str">
        <f>IF('INT-Pivots'!BA201="","",IF('INT-Pivots'!BA201="0","",'INT-Pivots'!BA201))</f>
        <v/>
      </c>
      <c r="P207" s="321">
        <f t="shared" si="20"/>
        <v>0</v>
      </c>
      <c r="Q207" s="322">
        <f>IF(ISBLANK('3. Expenditures'!L201),0,'3. Expenditures'!L201)</f>
        <v>0</v>
      </c>
      <c r="R207" s="324">
        <f>IF(ISBLANK('3. Expenditures'!N201),0,'3. Expenditures'!N201)</f>
        <v>0</v>
      </c>
      <c r="S207" s="324">
        <f>IF(ISBLANK('3. Expenditures'!P201),0,'3. Expenditures'!P201)</f>
        <v>0</v>
      </c>
      <c r="T207" s="325">
        <f>IF(ISBLANK('3. Expenditures'!R201),0,'3. Expenditures'!R201)</f>
        <v>0</v>
      </c>
      <c r="U207" s="325">
        <f>IF(ISBLANK('3. Expenditures'!T201),0,'3. Expenditures'!T201)</f>
        <v>0</v>
      </c>
      <c r="V207" s="211"/>
      <c r="W207" s="211"/>
      <c r="X207" s="211"/>
      <c r="Y207" s="211"/>
      <c r="Z207" s="211"/>
    </row>
    <row r="208" spans="2:26" x14ac:dyDescent="0.35">
      <c r="B208" s="66" t="str">
        <f>IF('INT-Pivots'!G203="","",'INT-Pivots'!G203)</f>
        <v/>
      </c>
      <c r="C208" s="185" t="str">
        <f>IF('INT-Pivots'!K203="","",IF('INT-Pivots'!K203="(blank)","Project end",VALUE('INT-Pivots'!K203)))</f>
        <v/>
      </c>
      <c r="D208" s="60" t="str">
        <f>IF(ISBLANK('2. Narrative'!R176),"",'2. Narrative'!R176)</f>
        <v/>
      </c>
      <c r="E208" s="60" t="str">
        <f>IF(ISBLANK('2. Narrative'!X176),"",'2. Narrative'!X176)</f>
        <v/>
      </c>
      <c r="F208" s="60" t="str">
        <f>IF(ISBLANK('2. Narrative'!AD176),"",'2. Narrative'!AD176)</f>
        <v/>
      </c>
      <c r="G208" s="60" t="str">
        <f>IF(ISBLANK('2. Narrative'!AJ176),"",'2. Narrative'!AJ176)</f>
        <v/>
      </c>
      <c r="H208" s="60" t="str">
        <f>IF(ISBLANK('2. Narrative'!AP176),"",'2. Narrative'!AP176)</f>
        <v/>
      </c>
      <c r="I208" s="59" t="str">
        <f t="shared" si="17"/>
        <v>no</v>
      </c>
      <c r="J208" s="59" t="str">
        <f t="shared" si="19"/>
        <v>no</v>
      </c>
      <c r="K208" s="59" t="str">
        <f t="shared" si="18"/>
        <v>no</v>
      </c>
      <c r="M208" s="174" t="str">
        <f>IF('INT-Pivots'!AT202="","",IF('INT-Pivots'!AT202="0","",'INT-Pivots'!AT202))</f>
        <v/>
      </c>
      <c r="N208" s="174" t="str">
        <f>IF('INT-Pivots'!AU202="","",IF('INT-Pivots'!AU202="0","",'INT-Pivots'!AU202))</f>
        <v/>
      </c>
      <c r="O208" s="277" t="str">
        <f>IF('INT-Pivots'!BA202="","",IF('INT-Pivots'!BA202="0","",'INT-Pivots'!BA202))</f>
        <v/>
      </c>
      <c r="P208" s="321">
        <f t="shared" si="20"/>
        <v>0</v>
      </c>
      <c r="Q208" s="322">
        <f>IF(ISBLANK('3. Expenditures'!L202),0,'3. Expenditures'!L202)</f>
        <v>0</v>
      </c>
      <c r="R208" s="324">
        <f>IF(ISBLANK('3. Expenditures'!N202),0,'3. Expenditures'!N202)</f>
        <v>0</v>
      </c>
      <c r="S208" s="324">
        <f>IF(ISBLANK('3. Expenditures'!P202),0,'3. Expenditures'!P202)</f>
        <v>0</v>
      </c>
      <c r="T208" s="325">
        <f>IF(ISBLANK('3. Expenditures'!R202),0,'3. Expenditures'!R202)</f>
        <v>0</v>
      </c>
      <c r="U208" s="325">
        <f>IF(ISBLANK('3. Expenditures'!T202),0,'3. Expenditures'!T202)</f>
        <v>0</v>
      </c>
      <c r="V208" s="211"/>
      <c r="W208" s="211"/>
      <c r="X208" s="211"/>
      <c r="Y208" s="211"/>
      <c r="Z208" s="211"/>
    </row>
    <row r="209" spans="3:26" x14ac:dyDescent="0.35">
      <c r="C209" s="185" t="str">
        <f>IF('INT-Pivots'!K204="","",IF('INT-Pivots'!K204="(blank)","Project end",VALUE('INT-Pivots'!K204)))</f>
        <v/>
      </c>
      <c r="D209" s="60" t="str">
        <f>IF(ISBLANK('2. Narrative'!R177),"",'2. Narrative'!R177)</f>
        <v/>
      </c>
      <c r="E209" s="60" t="str">
        <f>IF(ISBLANK('2. Narrative'!X177),"",'2. Narrative'!X177)</f>
        <v/>
      </c>
      <c r="F209" s="60" t="str">
        <f>IF(ISBLANK('2. Narrative'!AD177),"",'2. Narrative'!AD177)</f>
        <v/>
      </c>
      <c r="G209" s="60" t="str">
        <f>IF(ISBLANK('2. Narrative'!AJ177),"",'2. Narrative'!AJ177)</f>
        <v/>
      </c>
      <c r="H209" s="60" t="str">
        <f>IF(ISBLANK('2. Narrative'!AP177),"",'2. Narrative'!AP177)</f>
        <v/>
      </c>
      <c r="I209" s="59"/>
      <c r="J209" s="59"/>
      <c r="K209" s="59"/>
      <c r="M209" s="174" t="str">
        <f>IF('INT-Pivots'!AT203="","",IF('INT-Pivots'!AT203="0","",'INT-Pivots'!AT203))</f>
        <v/>
      </c>
      <c r="N209" s="174" t="str">
        <f>IF('INT-Pivots'!AU203="","",IF('INT-Pivots'!AU203="0","",'INT-Pivots'!AU203))</f>
        <v/>
      </c>
      <c r="O209" s="277" t="str">
        <f>IF('INT-Pivots'!BA203="","",IF('INT-Pivots'!BA203="0","",'INT-Pivots'!BA203))</f>
        <v/>
      </c>
      <c r="P209" s="321">
        <f t="shared" si="20"/>
        <v>0</v>
      </c>
      <c r="Q209" s="322">
        <f>IF(ISBLANK('3. Expenditures'!L203),0,'3. Expenditures'!L203)</f>
        <v>0</v>
      </c>
      <c r="R209" s="324">
        <f>IF(ISBLANK('3. Expenditures'!N203),0,'3. Expenditures'!N203)</f>
        <v>0</v>
      </c>
      <c r="S209" s="324">
        <f>IF(ISBLANK('3. Expenditures'!P203),0,'3. Expenditures'!P203)</f>
        <v>0</v>
      </c>
      <c r="T209" s="325">
        <f>IF(ISBLANK('3. Expenditures'!R203),0,'3. Expenditures'!R203)</f>
        <v>0</v>
      </c>
      <c r="U209" s="325">
        <f>IF(ISBLANK('3. Expenditures'!T203),0,'3. Expenditures'!T203)</f>
        <v>0</v>
      </c>
      <c r="V209" s="211"/>
      <c r="W209" s="211"/>
      <c r="X209" s="211"/>
      <c r="Y209" s="211"/>
      <c r="Z209" s="211"/>
    </row>
    <row r="210" spans="3:26" x14ac:dyDescent="0.35">
      <c r="M210" s="174" t="str">
        <f>IF('INT-Pivots'!AT204="","",IF('INT-Pivots'!AT204="0","",'INT-Pivots'!AT204))</f>
        <v/>
      </c>
      <c r="N210" s="174" t="str">
        <f>IF('INT-Pivots'!AU204="","",IF('INT-Pivots'!AU204="0","",'INT-Pivots'!AU204))</f>
        <v/>
      </c>
      <c r="O210" s="277" t="str">
        <f>IF('INT-Pivots'!BA204="","",IF('INT-Pivots'!BA204="0","",'INT-Pivots'!BA204))</f>
        <v/>
      </c>
      <c r="P210" s="321">
        <f t="shared" si="20"/>
        <v>0</v>
      </c>
      <c r="Q210" s="322">
        <f>IF(ISBLANK('3. Expenditures'!L204),0,'3. Expenditures'!L204)</f>
        <v>0</v>
      </c>
      <c r="R210" s="324">
        <f>IF(ISBLANK('3. Expenditures'!N204),0,'3. Expenditures'!N204)</f>
        <v>0</v>
      </c>
      <c r="S210" s="324">
        <f>IF(ISBLANK('3. Expenditures'!P204),0,'3. Expenditures'!P204)</f>
        <v>0</v>
      </c>
      <c r="T210" s="325">
        <f>IF(ISBLANK('3. Expenditures'!R204),0,'3. Expenditures'!R204)</f>
        <v>0</v>
      </c>
      <c r="U210" s="325">
        <f>IF(ISBLANK('3. Expenditures'!T204),0,'3. Expenditures'!T204)</f>
        <v>0</v>
      </c>
      <c r="V210" s="211"/>
      <c r="W210" s="211"/>
      <c r="X210" s="211"/>
      <c r="Y210" s="211"/>
      <c r="Z210" s="211"/>
    </row>
    <row r="211" spans="3:26" x14ac:dyDescent="0.35">
      <c r="P211" s="326">
        <f t="shared" si="20"/>
        <v>0</v>
      </c>
      <c r="Q211" s="327">
        <f>IF(ISBLANK('3. Expenditures'!L205),0,'3. Expenditures'!L205)</f>
        <v>0</v>
      </c>
      <c r="R211" s="328">
        <f>IF(ISBLANK('3. Expenditures'!N205),0,'3. Expenditures'!N205)</f>
        <v>0</v>
      </c>
      <c r="S211" s="328">
        <f>IF(ISBLANK('3. Expenditures'!P205),0,'3. Expenditures'!P205)</f>
        <v>0</v>
      </c>
      <c r="T211" s="61">
        <f>IF(ISBLANK('3. Expenditures'!R205),0,'3. Expenditures'!R205)</f>
        <v>0</v>
      </c>
      <c r="U211" s="61">
        <f>IF(ISBLANK('3. Expenditures'!T205),0,'3. Expenditures'!T205)</f>
        <v>0</v>
      </c>
    </row>
    <row r="212" spans="3:26" x14ac:dyDescent="0.35">
      <c r="P212" s="326">
        <f t="shared" si="20"/>
        <v>0</v>
      </c>
      <c r="Q212" s="327">
        <f>IF(ISBLANK('3. Expenditures'!L206),0,'3. Expenditures'!L206)</f>
        <v>0</v>
      </c>
      <c r="R212" s="328">
        <f>IF(ISBLANK('3. Expenditures'!N206),0,'3. Expenditures'!N206)</f>
        <v>0</v>
      </c>
      <c r="S212" s="328">
        <f>IF(ISBLANK('3. Expenditures'!P206),0,'3. Expenditures'!P206)</f>
        <v>0</v>
      </c>
      <c r="T212" s="61">
        <f>IF(ISBLANK('3. Expenditures'!R206),0,'3. Expenditures'!R206)</f>
        <v>0</v>
      </c>
      <c r="U212" s="61">
        <f>IF(ISBLANK('3. Expenditures'!T206),0,'3. Expenditures'!T206)</f>
        <v>0</v>
      </c>
    </row>
    <row r="213" spans="3:26" x14ac:dyDescent="0.35">
      <c r="P213" s="326">
        <f t="shared" si="20"/>
        <v>0</v>
      </c>
      <c r="Q213" s="327">
        <f>IF(ISBLANK('3. Expenditures'!L207),0,'3. Expenditures'!L207)</f>
        <v>0</v>
      </c>
      <c r="R213" s="328">
        <f>IF(ISBLANK('3. Expenditures'!N207),0,'3. Expenditures'!N207)</f>
        <v>0</v>
      </c>
      <c r="S213" s="328">
        <f>IF(ISBLANK('3. Expenditures'!P207),0,'3. Expenditures'!P207)</f>
        <v>0</v>
      </c>
      <c r="T213" s="61">
        <f>IF(ISBLANK('3. Expenditures'!R207),0,'3. Expenditures'!R207)</f>
        <v>0</v>
      </c>
      <c r="U213" s="61">
        <f>IF(ISBLANK('3. Expenditures'!T207),0,'3. Expenditures'!T207)</f>
        <v>0</v>
      </c>
    </row>
    <row r="214" spans="3:26" x14ac:dyDescent="0.35">
      <c r="P214" s="326">
        <f t="shared" si="20"/>
        <v>0</v>
      </c>
      <c r="Q214" s="327">
        <f>IF(ISBLANK('3. Expenditures'!L208),0,'3. Expenditures'!L208)</f>
        <v>0</v>
      </c>
      <c r="R214" s="328">
        <f>IF(ISBLANK('3. Expenditures'!N208),0,'3. Expenditures'!N208)</f>
        <v>0</v>
      </c>
      <c r="S214" s="328">
        <f>IF(ISBLANK('3. Expenditures'!P208),0,'3. Expenditures'!P208)</f>
        <v>0</v>
      </c>
      <c r="T214" s="61">
        <f>IF(ISBLANK('3. Expenditures'!R208),0,'3. Expenditures'!R208)</f>
        <v>0</v>
      </c>
      <c r="U214" s="61">
        <f>IF(ISBLANK('3. Expenditures'!T208),0,'3. Expenditures'!T208)</f>
        <v>0</v>
      </c>
    </row>
    <row r="215" spans="3:26" x14ac:dyDescent="0.35">
      <c r="P215" s="326">
        <f t="shared" si="20"/>
        <v>0</v>
      </c>
      <c r="Q215" s="327">
        <f>IF(ISBLANK('3. Expenditures'!L209),0,'3. Expenditures'!L209)</f>
        <v>0</v>
      </c>
      <c r="R215" s="328">
        <f>IF(ISBLANK('3. Expenditures'!N209),0,'3. Expenditures'!N209)</f>
        <v>0</v>
      </c>
      <c r="S215" s="328">
        <f>IF(ISBLANK('3. Expenditures'!P209),0,'3. Expenditures'!P209)</f>
        <v>0</v>
      </c>
      <c r="T215" s="61">
        <f>IF(ISBLANK('3. Expenditures'!R209),0,'3. Expenditures'!R209)</f>
        <v>0</v>
      </c>
      <c r="U215" s="61">
        <f>IF(ISBLANK('3. Expenditures'!T209),0,'3. Expenditures'!T209)</f>
        <v>0</v>
      </c>
    </row>
    <row r="216" spans="3:26" x14ac:dyDescent="0.35">
      <c r="P216" s="326">
        <f t="shared" si="20"/>
        <v>0</v>
      </c>
      <c r="Q216" s="327">
        <f>IF(ISBLANK('3. Expenditures'!L210),0,'3. Expenditures'!L210)</f>
        <v>0</v>
      </c>
      <c r="R216" s="328">
        <f>IF(ISBLANK('3. Expenditures'!N210),0,'3. Expenditures'!N210)</f>
        <v>0</v>
      </c>
      <c r="S216" s="328">
        <f>IF(ISBLANK('3. Expenditures'!P210),0,'3. Expenditures'!P210)</f>
        <v>0</v>
      </c>
      <c r="T216" s="61">
        <f>IF(ISBLANK('3. Expenditures'!R210),0,'3. Expenditures'!R210)</f>
        <v>0</v>
      </c>
      <c r="U216" s="61">
        <f>IF(ISBLANK('3. Expenditures'!T210),0,'3. Expenditures'!T210)</f>
        <v>0</v>
      </c>
    </row>
    <row r="217" spans="3:26" x14ac:dyDescent="0.35">
      <c r="P217" s="326">
        <f t="shared" si="20"/>
        <v>0</v>
      </c>
      <c r="Q217" s="327">
        <f>IF(ISBLANK('3. Expenditures'!L211),0,'3. Expenditures'!L211)</f>
        <v>0</v>
      </c>
      <c r="R217" s="328">
        <f>IF(ISBLANK('3. Expenditures'!N211),0,'3. Expenditures'!N211)</f>
        <v>0</v>
      </c>
      <c r="S217" s="328">
        <f>IF(ISBLANK('3. Expenditures'!P211),0,'3. Expenditures'!P211)</f>
        <v>0</v>
      </c>
      <c r="T217" s="61">
        <f>IF(ISBLANK('3. Expenditures'!R211),0,'3. Expenditures'!R211)</f>
        <v>0</v>
      </c>
      <c r="U217" s="61">
        <f>IF(ISBLANK('3. Expenditures'!T211),0,'3. Expenditures'!T211)</f>
        <v>0</v>
      </c>
    </row>
    <row r="218" spans="3:26" x14ac:dyDescent="0.35">
      <c r="P218" s="326">
        <f t="shared" si="20"/>
        <v>0</v>
      </c>
      <c r="Q218" s="327">
        <f>IF(ISBLANK('3. Expenditures'!L212),0,'3. Expenditures'!L212)</f>
        <v>0</v>
      </c>
      <c r="R218" s="328">
        <f>IF(ISBLANK('3. Expenditures'!N212),0,'3. Expenditures'!N212)</f>
        <v>0</v>
      </c>
      <c r="S218" s="328">
        <f>IF(ISBLANK('3. Expenditures'!P212),0,'3. Expenditures'!P212)</f>
        <v>0</v>
      </c>
      <c r="T218" s="61">
        <f>IF(ISBLANK('3. Expenditures'!R212),0,'3. Expenditures'!R212)</f>
        <v>0</v>
      </c>
      <c r="U218" s="61">
        <f>IF(ISBLANK('3. Expenditures'!T212),0,'3. Expenditures'!T212)</f>
        <v>0</v>
      </c>
    </row>
    <row r="219" spans="3:26" x14ac:dyDescent="0.35">
      <c r="P219" s="326">
        <f t="shared" si="20"/>
        <v>0</v>
      </c>
      <c r="Q219" s="327">
        <f>IF(ISBLANK('3. Expenditures'!L213),0,'3. Expenditures'!L213)</f>
        <v>0</v>
      </c>
      <c r="R219" s="328">
        <f>IF(ISBLANK('3. Expenditures'!N213),0,'3. Expenditures'!N213)</f>
        <v>0</v>
      </c>
      <c r="S219" s="328">
        <f>IF(ISBLANK('3. Expenditures'!P213),0,'3. Expenditures'!P213)</f>
        <v>0</v>
      </c>
      <c r="T219" s="61">
        <f>IF(ISBLANK('3. Expenditures'!R213),0,'3. Expenditures'!R213)</f>
        <v>0</v>
      </c>
      <c r="U219" s="61">
        <f>IF(ISBLANK('3. Expenditures'!T213),0,'3. Expenditures'!T213)</f>
        <v>0</v>
      </c>
    </row>
    <row r="220" spans="3:26" x14ac:dyDescent="0.35">
      <c r="P220" s="326">
        <f t="shared" si="20"/>
        <v>0</v>
      </c>
      <c r="Q220" s="327">
        <f>IF(ISBLANK('3. Expenditures'!L214),0,'3. Expenditures'!L214)</f>
        <v>0</v>
      </c>
      <c r="R220" s="328">
        <f>IF(ISBLANK('3. Expenditures'!N214),0,'3. Expenditures'!N214)</f>
        <v>0</v>
      </c>
      <c r="S220" s="328">
        <f>IF(ISBLANK('3. Expenditures'!P214),0,'3. Expenditures'!P214)</f>
        <v>0</v>
      </c>
      <c r="T220" s="61">
        <f>IF(ISBLANK('3. Expenditures'!R214),0,'3. Expenditures'!R214)</f>
        <v>0</v>
      </c>
      <c r="U220" s="61">
        <f>IF(ISBLANK('3. Expenditures'!T214),0,'3. Expenditures'!T214)</f>
        <v>0</v>
      </c>
    </row>
    <row r="221" spans="3:26" x14ac:dyDescent="0.35">
      <c r="P221" s="326">
        <f t="shared" si="20"/>
        <v>0</v>
      </c>
      <c r="Q221" s="327">
        <f>IF(ISBLANK('3. Expenditures'!L215),0,'3. Expenditures'!L215)</f>
        <v>0</v>
      </c>
      <c r="R221" s="328">
        <f>IF(ISBLANK('3. Expenditures'!N215),0,'3. Expenditures'!N215)</f>
        <v>0</v>
      </c>
      <c r="S221" s="328">
        <f>IF(ISBLANK('3. Expenditures'!P215),0,'3. Expenditures'!P215)</f>
        <v>0</v>
      </c>
      <c r="T221" s="61">
        <f>IF(ISBLANK('3. Expenditures'!R215),0,'3. Expenditures'!R215)</f>
        <v>0</v>
      </c>
      <c r="U221" s="61">
        <f>IF(ISBLANK('3. Expenditures'!T215),0,'3. Expenditures'!T215)</f>
        <v>0</v>
      </c>
    </row>
    <row r="222" spans="3:26" x14ac:dyDescent="0.35">
      <c r="P222" s="326">
        <f t="shared" si="20"/>
        <v>0</v>
      </c>
      <c r="Q222" s="327">
        <f>IF(ISBLANK('3. Expenditures'!L216),0,'3. Expenditures'!L216)</f>
        <v>0</v>
      </c>
      <c r="R222" s="328">
        <f>IF(ISBLANK('3. Expenditures'!N216),0,'3. Expenditures'!N216)</f>
        <v>0</v>
      </c>
      <c r="S222" s="328">
        <f>IF(ISBLANK('3. Expenditures'!P216),0,'3. Expenditures'!P216)</f>
        <v>0</v>
      </c>
      <c r="T222" s="61">
        <f>IF(ISBLANK('3. Expenditures'!R216),0,'3. Expenditures'!R216)</f>
        <v>0</v>
      </c>
      <c r="U222" s="61">
        <f>IF(ISBLANK('3. Expenditures'!T216),0,'3. Expenditures'!T216)</f>
        <v>0</v>
      </c>
    </row>
    <row r="223" spans="3:26" x14ac:dyDescent="0.35">
      <c r="P223" s="326">
        <f t="shared" si="20"/>
        <v>0</v>
      </c>
      <c r="Q223" s="327">
        <f>IF(ISBLANK('3. Expenditures'!L217),0,'3. Expenditures'!L217)</f>
        <v>0</v>
      </c>
      <c r="R223" s="328">
        <f>IF(ISBLANK('3. Expenditures'!N217),0,'3. Expenditures'!N217)</f>
        <v>0</v>
      </c>
      <c r="S223" s="328">
        <f>IF(ISBLANK('3. Expenditures'!P217),0,'3. Expenditures'!P217)</f>
        <v>0</v>
      </c>
      <c r="T223" s="61">
        <f>IF(ISBLANK('3. Expenditures'!R217),0,'3. Expenditures'!R217)</f>
        <v>0</v>
      </c>
      <c r="U223" s="61">
        <f>IF(ISBLANK('3. Expenditures'!T217),0,'3. Expenditures'!T217)</f>
        <v>0</v>
      </c>
    </row>
    <row r="224" spans="3:26" x14ac:dyDescent="0.35">
      <c r="P224" s="326">
        <f t="shared" si="20"/>
        <v>0</v>
      </c>
      <c r="Q224" s="327">
        <f>IF(ISBLANK('3. Expenditures'!L218),0,'3. Expenditures'!L218)</f>
        <v>0</v>
      </c>
      <c r="R224" s="328">
        <f>IF(ISBLANK('3. Expenditures'!N218),0,'3. Expenditures'!N218)</f>
        <v>0</v>
      </c>
      <c r="S224" s="328">
        <f>IF(ISBLANK('3. Expenditures'!P218),0,'3. Expenditures'!P218)</f>
        <v>0</v>
      </c>
      <c r="T224" s="61">
        <f>IF(ISBLANK('3. Expenditures'!R218),0,'3. Expenditures'!R218)</f>
        <v>0</v>
      </c>
      <c r="U224" s="61">
        <f>IF(ISBLANK('3. Expenditures'!T218),0,'3. Expenditures'!T218)</f>
        <v>0</v>
      </c>
    </row>
    <row r="225" spans="16:21" x14ac:dyDescent="0.35">
      <c r="P225" s="326">
        <f t="shared" si="20"/>
        <v>0</v>
      </c>
      <c r="Q225" s="327">
        <f>IF(ISBLANK('3. Expenditures'!L219),0,'3. Expenditures'!L219)</f>
        <v>0</v>
      </c>
      <c r="R225" s="328">
        <f>IF(ISBLANK('3. Expenditures'!N219),0,'3. Expenditures'!N219)</f>
        <v>0</v>
      </c>
      <c r="S225" s="328">
        <f>IF(ISBLANK('3. Expenditures'!P219),0,'3. Expenditures'!P219)</f>
        <v>0</v>
      </c>
      <c r="T225" s="61">
        <f>IF(ISBLANK('3. Expenditures'!R219),0,'3. Expenditures'!R219)</f>
        <v>0</v>
      </c>
      <c r="U225" s="61">
        <f>IF(ISBLANK('3. Expenditures'!T219),0,'3. Expenditures'!T219)</f>
        <v>0</v>
      </c>
    </row>
    <row r="226" spans="16:21" x14ac:dyDescent="0.35">
      <c r="P226" s="326">
        <f t="shared" si="20"/>
        <v>0</v>
      </c>
      <c r="Q226" s="327">
        <f>IF(ISBLANK('3. Expenditures'!L220),0,'3. Expenditures'!L220)</f>
        <v>0</v>
      </c>
      <c r="R226" s="328">
        <f>IF(ISBLANK('3. Expenditures'!N220),0,'3. Expenditures'!N220)</f>
        <v>0</v>
      </c>
      <c r="S226" s="328">
        <f>IF(ISBLANK('3. Expenditures'!P220),0,'3. Expenditures'!P220)</f>
        <v>0</v>
      </c>
      <c r="T226" s="61">
        <f>IF(ISBLANK('3. Expenditures'!R220),0,'3. Expenditures'!R220)</f>
        <v>0</v>
      </c>
      <c r="U226" s="61">
        <f>IF(ISBLANK('3. Expenditures'!T220),0,'3. Expenditures'!T220)</f>
        <v>0</v>
      </c>
    </row>
    <row r="227" spans="16:21" x14ac:dyDescent="0.35">
      <c r="P227" s="326">
        <f t="shared" si="20"/>
        <v>0</v>
      </c>
      <c r="Q227" s="327">
        <f>IF(ISBLANK('3. Expenditures'!L221),0,'3. Expenditures'!L221)</f>
        <v>0</v>
      </c>
      <c r="R227" s="328">
        <f>IF(ISBLANK('3. Expenditures'!N221),0,'3. Expenditures'!N221)</f>
        <v>0</v>
      </c>
      <c r="S227" s="328">
        <f>IF(ISBLANK('3. Expenditures'!P221),0,'3. Expenditures'!P221)</f>
        <v>0</v>
      </c>
      <c r="T227" s="61">
        <f>IF(ISBLANK('3. Expenditures'!R221),0,'3. Expenditures'!R221)</f>
        <v>0</v>
      </c>
      <c r="U227" s="61">
        <f>IF(ISBLANK('3. Expenditures'!T221),0,'3. Expenditures'!T221)</f>
        <v>0</v>
      </c>
    </row>
    <row r="228" spans="16:21" x14ac:dyDescent="0.35">
      <c r="P228" s="326">
        <f t="shared" si="20"/>
        <v>0</v>
      </c>
      <c r="Q228" s="327">
        <f>IF(ISBLANK('3. Expenditures'!L222),0,'3. Expenditures'!L222)</f>
        <v>0</v>
      </c>
      <c r="R228" s="328">
        <f>IF(ISBLANK('3. Expenditures'!N222),0,'3. Expenditures'!N222)</f>
        <v>0</v>
      </c>
      <c r="S228" s="328">
        <f>IF(ISBLANK('3. Expenditures'!P222),0,'3. Expenditures'!P222)</f>
        <v>0</v>
      </c>
      <c r="T228" s="61">
        <f>IF(ISBLANK('3. Expenditures'!R222),0,'3. Expenditures'!R222)</f>
        <v>0</v>
      </c>
      <c r="U228" s="61">
        <f>IF(ISBLANK('3. Expenditures'!T222),0,'3. Expenditures'!T222)</f>
        <v>0</v>
      </c>
    </row>
    <row r="229" spans="16:21" x14ac:dyDescent="0.35">
      <c r="P229" s="326">
        <f t="shared" si="20"/>
        <v>0</v>
      </c>
      <c r="Q229" s="327">
        <f>IF(ISBLANK('3. Expenditures'!L223),0,'3. Expenditures'!L223)</f>
        <v>0</v>
      </c>
      <c r="R229" s="328">
        <f>IF(ISBLANK('3. Expenditures'!N223),0,'3. Expenditures'!N223)</f>
        <v>0</v>
      </c>
      <c r="S229" s="328">
        <f>IF(ISBLANK('3. Expenditures'!P223),0,'3. Expenditures'!P223)</f>
        <v>0</v>
      </c>
      <c r="T229" s="61">
        <f>IF(ISBLANK('3. Expenditures'!R223),0,'3. Expenditures'!R223)</f>
        <v>0</v>
      </c>
      <c r="U229" s="61">
        <f>IF(ISBLANK('3. Expenditures'!T223),0,'3. Expenditures'!T223)</f>
        <v>0</v>
      </c>
    </row>
    <row r="230" spans="16:21" x14ac:dyDescent="0.35">
      <c r="P230" s="326">
        <f t="shared" si="20"/>
        <v>0</v>
      </c>
      <c r="Q230" s="327">
        <f>IF(ISBLANK('3. Expenditures'!L224),0,'3. Expenditures'!L224)</f>
        <v>0</v>
      </c>
      <c r="R230" s="328">
        <f>IF(ISBLANK('3. Expenditures'!N224),0,'3. Expenditures'!N224)</f>
        <v>0</v>
      </c>
      <c r="S230" s="328">
        <f>IF(ISBLANK('3. Expenditures'!P224),0,'3. Expenditures'!P224)</f>
        <v>0</v>
      </c>
      <c r="T230" s="61">
        <f>IF(ISBLANK('3. Expenditures'!R224),0,'3. Expenditures'!R224)</f>
        <v>0</v>
      </c>
      <c r="U230" s="61">
        <f>IF(ISBLANK('3. Expenditures'!T224),0,'3. Expenditures'!T224)</f>
        <v>0</v>
      </c>
    </row>
    <row r="231" spans="16:21" x14ac:dyDescent="0.35">
      <c r="P231" s="326">
        <f t="shared" si="20"/>
        <v>0</v>
      </c>
      <c r="Q231" s="327">
        <f>IF(ISBLANK('3. Expenditures'!L225),0,'3. Expenditures'!L225)</f>
        <v>0</v>
      </c>
      <c r="R231" s="328">
        <f>IF(ISBLANK('3. Expenditures'!N225),0,'3. Expenditures'!N225)</f>
        <v>0</v>
      </c>
      <c r="S231" s="328">
        <f>IF(ISBLANK('3. Expenditures'!P225),0,'3. Expenditures'!P225)</f>
        <v>0</v>
      </c>
      <c r="T231" s="61">
        <f>IF(ISBLANK('3. Expenditures'!R225),0,'3. Expenditures'!R225)</f>
        <v>0</v>
      </c>
      <c r="U231" s="61">
        <f>IF(ISBLANK('3. Expenditures'!T225),0,'3. Expenditures'!T225)</f>
        <v>0</v>
      </c>
    </row>
    <row r="232" spans="16:21" x14ac:dyDescent="0.35">
      <c r="P232" s="326">
        <f t="shared" si="20"/>
        <v>0</v>
      </c>
      <c r="Q232" s="327">
        <f>IF(ISBLANK('3. Expenditures'!L226),0,'3. Expenditures'!L226)</f>
        <v>0</v>
      </c>
      <c r="R232" s="328">
        <f>IF(ISBLANK('3. Expenditures'!N226),0,'3. Expenditures'!N226)</f>
        <v>0</v>
      </c>
      <c r="S232" s="328">
        <f>IF(ISBLANK('3. Expenditures'!P226),0,'3. Expenditures'!P226)</f>
        <v>0</v>
      </c>
      <c r="T232" s="61">
        <f>IF(ISBLANK('3. Expenditures'!R226),0,'3. Expenditures'!R226)</f>
        <v>0</v>
      </c>
      <c r="U232" s="61">
        <f>IF(ISBLANK('3. Expenditures'!T226),0,'3. Expenditures'!T226)</f>
        <v>0</v>
      </c>
    </row>
    <row r="233" spans="16:21" x14ac:dyDescent="0.35">
      <c r="P233" s="326">
        <f t="shared" si="20"/>
        <v>0</v>
      </c>
      <c r="Q233" s="327">
        <f>IF(ISBLANK('3. Expenditures'!L227),0,'3. Expenditures'!L227)</f>
        <v>0</v>
      </c>
      <c r="R233" s="328">
        <f>IF(ISBLANK('3. Expenditures'!N227),0,'3. Expenditures'!N227)</f>
        <v>0</v>
      </c>
      <c r="S233" s="328">
        <f>IF(ISBLANK('3. Expenditures'!P227),0,'3. Expenditures'!P227)</f>
        <v>0</v>
      </c>
      <c r="T233" s="61">
        <f>IF(ISBLANK('3. Expenditures'!R227),0,'3. Expenditures'!R227)</f>
        <v>0</v>
      </c>
      <c r="U233" s="61">
        <f>IF(ISBLANK('3. Expenditures'!T227),0,'3. Expenditures'!T227)</f>
        <v>0</v>
      </c>
    </row>
    <row r="234" spans="16:21" x14ac:dyDescent="0.35">
      <c r="P234" s="326">
        <f t="shared" si="20"/>
        <v>0</v>
      </c>
      <c r="Q234" s="327">
        <f>IF(ISBLANK('3. Expenditures'!L228),0,'3. Expenditures'!L228)</f>
        <v>0</v>
      </c>
      <c r="R234" s="328">
        <f>IF(ISBLANK('3. Expenditures'!N228),0,'3. Expenditures'!N228)</f>
        <v>0</v>
      </c>
      <c r="S234" s="328">
        <f>IF(ISBLANK('3. Expenditures'!P228),0,'3. Expenditures'!P228)</f>
        <v>0</v>
      </c>
      <c r="T234" s="61">
        <f>IF(ISBLANK('3. Expenditures'!R228),0,'3. Expenditures'!R228)</f>
        <v>0</v>
      </c>
      <c r="U234" s="61">
        <f>IF(ISBLANK('3. Expenditures'!T228),0,'3. Expenditures'!T228)</f>
        <v>0</v>
      </c>
    </row>
    <row r="235" spans="16:21" x14ac:dyDescent="0.35">
      <c r="P235" s="326">
        <f t="shared" si="20"/>
        <v>0</v>
      </c>
      <c r="Q235" s="327">
        <f>IF(ISBLANK('3. Expenditures'!L229),0,'3. Expenditures'!L229)</f>
        <v>0</v>
      </c>
      <c r="R235" s="328">
        <f>IF(ISBLANK('3. Expenditures'!N229),0,'3. Expenditures'!N229)</f>
        <v>0</v>
      </c>
      <c r="S235" s="328">
        <f>IF(ISBLANK('3. Expenditures'!P229),0,'3. Expenditures'!P229)</f>
        <v>0</v>
      </c>
      <c r="T235" s="61">
        <f>IF(ISBLANK('3. Expenditures'!R229),0,'3. Expenditures'!R229)</f>
        <v>0</v>
      </c>
      <c r="U235" s="61">
        <f>IF(ISBLANK('3. Expenditures'!T229),0,'3. Expenditures'!T229)</f>
        <v>0</v>
      </c>
    </row>
    <row r="236" spans="16:21" x14ac:dyDescent="0.35">
      <c r="P236" s="326">
        <f t="shared" si="20"/>
        <v>0</v>
      </c>
      <c r="Q236" s="327">
        <f>IF(ISBLANK('3. Expenditures'!L230),0,'3. Expenditures'!L230)</f>
        <v>0</v>
      </c>
      <c r="R236" s="328">
        <f>IF(ISBLANK('3. Expenditures'!N230),0,'3. Expenditures'!N230)</f>
        <v>0</v>
      </c>
      <c r="S236" s="328">
        <f>IF(ISBLANK('3. Expenditures'!P230),0,'3. Expenditures'!P230)</f>
        <v>0</v>
      </c>
      <c r="T236" s="61">
        <f>IF(ISBLANK('3. Expenditures'!R230),0,'3. Expenditures'!R230)</f>
        <v>0</v>
      </c>
      <c r="U236" s="61">
        <f>IF(ISBLANK('3. Expenditures'!T230),0,'3. Expenditures'!T230)</f>
        <v>0</v>
      </c>
    </row>
  </sheetData>
  <sheetProtection algorithmName="SHA-512" hashValue="2SPh4/03gav8yhUF1SIuoc5HyMs6RKIcItk7PTlFRBhdLxjBBApYaFFcnoS20N8dH7P9CDywvoVXWxdMypANLA==" saltValue="QT5Gg9j4EvX1zbwWDHTGLQ==" spinCount="100000" sheet="1" formatRows="0" pivotTables="0"/>
  <sortState xmlns:xlrd2="http://schemas.microsoft.com/office/spreadsheetml/2017/richdata2" ref="W12:W17">
    <sortCondition ref="W12:W17"/>
  </sortState>
  <mergeCells count="7">
    <mergeCell ref="W9:Z9"/>
    <mergeCell ref="G1:H1"/>
    <mergeCell ref="B9:H9"/>
    <mergeCell ref="M9:U9"/>
    <mergeCell ref="B6:B7"/>
    <mergeCell ref="D6:F7"/>
    <mergeCell ref="D5:F5"/>
  </mergeCells>
  <phoneticPr fontId="19" type="noConversion"/>
  <conditionalFormatting sqref="B11:C11 C11:C55 B12:B208 C55:H89 C90:C209 P11:U11">
    <cfRule type="containsText" dxfId="89" priority="120" operator="containsText" text="Not yet">
      <formula>NOT(ISERROR(SEARCH("Not yet",B11)))</formula>
    </cfRule>
  </conditionalFormatting>
  <conditionalFormatting sqref="B11:C11 P11:U11 C11:C55 B12:B208 C55:H89 C90:C209">
    <cfRule type="containsText" dxfId="88" priority="121" operator="containsText" text="Delayed">
      <formula>NOT(ISERROR(SEARCH("Delayed",B11)))</formula>
    </cfRule>
    <cfRule type="containsText" dxfId="87" priority="122" operator="containsText" text="On track">
      <formula>NOT(ISERROR(SEARCH("On track",B11)))</formula>
    </cfRule>
    <cfRule type="containsText" dxfId="86" priority="124" operator="containsText" text="Achieved">
      <formula>NOT(ISERROR(SEARCH("Achieved",B11)))</formula>
    </cfRule>
    <cfRule type="containsText" dxfId="85" priority="125" operator="containsText" text="Complete">
      <formula>NOT(ISERROR(SEARCH("Complete",B11)))</formula>
    </cfRule>
    <cfRule type="expression" dxfId="84" priority="126">
      <formula>SEARCH("Project Objective",#REF!)</formula>
    </cfRule>
    <cfRule type="expression" dxfId="83" priority="127">
      <formula>SEARCH("Output",#REF!)</formula>
    </cfRule>
  </conditionalFormatting>
  <conditionalFormatting sqref="B11:H11 P11:U11 C11:C55 B12:B208 C55:H209">
    <cfRule type="containsText" dxfId="82" priority="123" operator="containsText" text="Not started">
      <formula>NOT(ISERROR(SEARCH("Not started",B11)))</formula>
    </cfRule>
  </conditionalFormatting>
  <conditionalFormatting sqref="B11:H55 B56:B208 C56:H209">
    <cfRule type="expression" dxfId="81" priority="46">
      <formula>$B11=""</formula>
    </cfRule>
  </conditionalFormatting>
  <conditionalFormatting sqref="D11:D89 E12:H89">
    <cfRule type="containsText" dxfId="80" priority="210" operator="containsText" text="Not started">
      <formula>NOT(ISERROR(SEARCH("Not started",D11)))</formula>
    </cfRule>
  </conditionalFormatting>
  <conditionalFormatting sqref="D11:H11 D11:D89 E12:H89 D90:H209">
    <cfRule type="containsText" dxfId="79" priority="211" operator="containsText" text="Delayed">
      <formula>NOT(ISERROR(SEARCH("Delayed",D11)))</formula>
    </cfRule>
    <cfRule type="containsText" dxfId="78" priority="212" operator="containsText" text="On track">
      <formula>NOT(ISERROR(SEARCH("On track",D11)))</formula>
    </cfRule>
    <cfRule type="containsText" dxfId="77" priority="214" operator="containsText" text="Achieved">
      <formula>NOT(ISERROR(SEARCH("Achieved",D11)))</formula>
    </cfRule>
    <cfRule type="containsText" dxfId="76" priority="215" operator="containsText" text="Complete">
      <formula>NOT(ISERROR(SEARCH("Complete",D11)))</formula>
    </cfRule>
  </conditionalFormatting>
  <conditionalFormatting sqref="M12:U12 M13:O210 U13:U210 P13:T236">
    <cfRule type="expression" dxfId="75" priority="1">
      <formula>$M12=""</formula>
    </cfRule>
  </conditionalFormatting>
  <conditionalFormatting sqref="P12:P236">
    <cfRule type="containsText" dxfId="74" priority="21" operator="containsText" text="Not yet">
      <formula>NOT(ISERROR(SEARCH("Not yet",P12)))</formula>
    </cfRule>
    <cfRule type="containsText" dxfId="73" priority="22" operator="containsText" text="Delayed">
      <formula>NOT(ISERROR(SEARCH("Delayed",P12)))</formula>
    </cfRule>
    <cfRule type="containsText" dxfId="72" priority="23" operator="containsText" text="On track">
      <formula>NOT(ISERROR(SEARCH("On track",P12)))</formula>
    </cfRule>
    <cfRule type="containsText" dxfId="71" priority="24" operator="containsText" text="Not started">
      <formula>NOT(ISERROR(SEARCH("Not started",P12)))</formula>
    </cfRule>
    <cfRule type="containsText" dxfId="70" priority="25" operator="containsText" text="Achieved">
      <formula>NOT(ISERROR(SEARCH("Achieved",P12)))</formula>
    </cfRule>
    <cfRule type="containsText" dxfId="69" priority="26" operator="containsText" text="Complete">
      <formula>NOT(ISERROR(SEARCH("Complete",P12)))</formula>
    </cfRule>
    <cfRule type="expression" dxfId="68" priority="27">
      <formula>SEARCH("Project Objective",#REF!)</formula>
    </cfRule>
    <cfRule type="expression" dxfId="67" priority="28">
      <formula>SEARCH("Output",#REF!)</formula>
    </cfRule>
  </conditionalFormatting>
  <conditionalFormatting sqref="P12:U12 P13:T236 U13:U211">
    <cfRule type="expression" dxfId="66" priority="47">
      <formula>$M12=""</formula>
    </cfRule>
  </conditionalFormatting>
  <dataValidations disablePrompts="1" count="1">
    <dataValidation allowBlank="1" showInputMessage="1" showErrorMessage="1" promptTitle="Progress dashboard" prompt="The Project Dashboard provides a quick overview of reported progress against the planned project objectives and activities. The information on this page updates automatically and cannot be edited." sqref="G1:H1" xr:uid="{1EF97603-2EE3-43C6-B44B-E764AC76DA89}"/>
  </dataValidations>
  <pageMargins left="0.25" right="0.25" top="0.75" bottom="0.75" header="0.3" footer="0.3"/>
  <pageSetup paperSize="9" scale="44" fitToHeight="0" orientation="landscape" r:id="rId1"/>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A0677-F831-495D-87B1-3F96E3F16C8D}">
  <sheetPr codeName="Sheet2">
    <pageSetUpPr fitToPage="1"/>
  </sheetPr>
  <dimension ref="B1:J96"/>
  <sheetViews>
    <sheetView showGridLines="0" tabSelected="1" zoomScale="81" zoomScaleNormal="81" workbookViewId="0">
      <selection activeCell="C15" sqref="C15:D15"/>
    </sheetView>
  </sheetViews>
  <sheetFormatPr defaultColWidth="9.1796875" defaultRowHeight="14.5" x14ac:dyDescent="0.35"/>
  <cols>
    <col min="1" max="1" width="1.7265625" style="12" customWidth="1"/>
    <col min="2" max="2" width="30" style="12" customWidth="1"/>
    <col min="3" max="3" width="63.1796875" style="16" customWidth="1"/>
    <col min="4" max="4" width="19.54296875" style="12" customWidth="1"/>
    <col min="5" max="5" width="2.453125" style="12" customWidth="1"/>
    <col min="6" max="6" width="16.453125" style="12" customWidth="1"/>
    <col min="7" max="16384" width="9.1796875" style="12"/>
  </cols>
  <sheetData>
    <row r="1" spans="2:10" s="113" customFormat="1" ht="64.900000000000006" customHeight="1" x14ac:dyDescent="0.5">
      <c r="B1" s="280" t="s">
        <v>31</v>
      </c>
      <c r="C1" s="396"/>
      <c r="D1" s="396"/>
      <c r="F1" s="114"/>
    </row>
    <row r="2" spans="2:10" s="21" customFormat="1" ht="16.5" customHeight="1" x14ac:dyDescent="0.3">
      <c r="B2" s="380" t="s">
        <v>32</v>
      </c>
      <c r="C2" s="381"/>
      <c r="D2" s="382"/>
      <c r="E2" s="130"/>
      <c r="F2" s="393" t="s">
        <v>33</v>
      </c>
      <c r="G2" s="393"/>
      <c r="H2" s="393"/>
      <c r="I2" s="393"/>
      <c r="J2" s="393"/>
    </row>
    <row r="3" spans="2:10" s="21" customFormat="1" ht="33.65" customHeight="1" x14ac:dyDescent="0.3">
      <c r="B3" s="236" t="s">
        <v>34</v>
      </c>
      <c r="C3" s="385" t="str">
        <f>'INT-Pivots'!BJ6</f>
        <v>Enabling Environment for Electric Buses for Public Transport and their Pilot Deployment in Colombo, Sri Lanka (HDV-23-003)</v>
      </c>
      <c r="D3" s="385"/>
      <c r="F3" s="394" t="s">
        <v>35</v>
      </c>
      <c r="G3" s="395"/>
      <c r="H3" s="395"/>
      <c r="I3" s="395"/>
      <c r="J3" s="395"/>
    </row>
    <row r="4" spans="2:10" s="21" customFormat="1" ht="32.5" customHeight="1" x14ac:dyDescent="0.3">
      <c r="B4" s="236" t="s">
        <v>36</v>
      </c>
      <c r="C4" s="385" t="s">
        <v>37</v>
      </c>
      <c r="D4" s="385"/>
      <c r="F4" s="395"/>
      <c r="G4" s="395"/>
      <c r="H4" s="395"/>
      <c r="I4" s="395"/>
      <c r="J4" s="395"/>
    </row>
    <row r="5" spans="2:10" s="21" customFormat="1" ht="13" x14ac:dyDescent="0.3">
      <c r="B5" s="237" t="s">
        <v>38</v>
      </c>
      <c r="C5" s="397"/>
      <c r="D5" s="398"/>
      <c r="F5" s="395"/>
      <c r="G5" s="395"/>
      <c r="H5" s="395"/>
      <c r="I5" s="395"/>
      <c r="J5" s="395"/>
    </row>
    <row r="6" spans="2:10" s="21" customFormat="1" ht="13" x14ac:dyDescent="0.3">
      <c r="B6" s="237" t="s">
        <v>39</v>
      </c>
      <c r="C6" s="397" t="s">
        <v>40</v>
      </c>
      <c r="D6" s="398"/>
      <c r="F6" s="395"/>
      <c r="G6" s="395"/>
      <c r="H6" s="395"/>
      <c r="I6" s="395"/>
      <c r="J6" s="395"/>
    </row>
    <row r="7" spans="2:10" s="21" customFormat="1" ht="13" x14ac:dyDescent="0.3">
      <c r="B7" s="238" t="s">
        <v>41</v>
      </c>
      <c r="C7" s="391" t="s">
        <v>42</v>
      </c>
      <c r="D7" s="392"/>
      <c r="F7" s="395"/>
      <c r="G7" s="395"/>
      <c r="H7" s="395"/>
      <c r="I7" s="395"/>
      <c r="J7" s="395"/>
    </row>
    <row r="8" spans="2:10" s="21" customFormat="1" ht="13" x14ac:dyDescent="0.3">
      <c r="B8" s="237"/>
      <c r="C8" s="391" t="s">
        <v>43</v>
      </c>
      <c r="D8" s="392"/>
      <c r="F8" s="395"/>
      <c r="G8" s="395"/>
      <c r="H8" s="395"/>
      <c r="I8" s="395"/>
      <c r="J8" s="395"/>
    </row>
    <row r="9" spans="2:10" s="22" customFormat="1" ht="13" x14ac:dyDescent="0.3">
      <c r="B9" s="236" t="s">
        <v>44</v>
      </c>
      <c r="C9" s="389" t="s">
        <v>45</v>
      </c>
      <c r="D9" s="390"/>
      <c r="F9" s="395"/>
      <c r="G9" s="395"/>
      <c r="H9" s="395"/>
      <c r="I9" s="395"/>
      <c r="J9" s="395"/>
    </row>
    <row r="10" spans="2:10" s="22" customFormat="1" ht="13" x14ac:dyDescent="0.3">
      <c r="B10" s="236" t="s">
        <v>46</v>
      </c>
      <c r="C10" s="388" t="s">
        <v>47</v>
      </c>
      <c r="D10" s="388"/>
      <c r="F10" s="395"/>
      <c r="G10" s="395"/>
      <c r="H10" s="395"/>
      <c r="I10" s="395"/>
      <c r="J10" s="395"/>
    </row>
    <row r="11" spans="2:10" s="22" customFormat="1" ht="13" x14ac:dyDescent="0.3">
      <c r="B11" s="236" t="s">
        <v>48</v>
      </c>
      <c r="C11" s="386">
        <v>697675</v>
      </c>
      <c r="D11" s="386"/>
      <c r="F11" s="395"/>
      <c r="G11" s="395"/>
      <c r="H11" s="395"/>
      <c r="I11" s="395"/>
      <c r="J11" s="395"/>
    </row>
    <row r="12" spans="2:10" s="22" customFormat="1" ht="13" x14ac:dyDescent="0.3">
      <c r="B12" s="236" t="s">
        <v>49</v>
      </c>
      <c r="C12" s="386">
        <v>1357675.68</v>
      </c>
      <c r="D12" s="386"/>
      <c r="F12" s="395"/>
      <c r="G12" s="395"/>
      <c r="H12" s="395"/>
      <c r="I12" s="395"/>
      <c r="J12" s="395"/>
    </row>
    <row r="13" spans="2:10" s="22" customFormat="1" ht="13" x14ac:dyDescent="0.3">
      <c r="B13" s="236" t="s">
        <v>50</v>
      </c>
      <c r="C13" s="387">
        <v>1400000226</v>
      </c>
      <c r="D13" s="387"/>
      <c r="F13" s="395"/>
      <c r="G13" s="395"/>
      <c r="H13" s="395"/>
      <c r="I13" s="395"/>
      <c r="J13" s="395"/>
    </row>
    <row r="14" spans="2:10" s="22" customFormat="1" ht="13" x14ac:dyDescent="0.3">
      <c r="B14" s="236" t="s">
        <v>51</v>
      </c>
      <c r="C14" s="388" t="s">
        <v>52</v>
      </c>
      <c r="D14" s="388"/>
      <c r="F14" s="395"/>
      <c r="G14" s="395"/>
      <c r="H14" s="395"/>
      <c r="I14" s="395"/>
      <c r="J14" s="395"/>
    </row>
    <row r="15" spans="2:10" s="21" customFormat="1" ht="13" x14ac:dyDescent="0.3">
      <c r="B15" s="239" t="s">
        <v>53</v>
      </c>
      <c r="C15" s="384">
        <v>45576</v>
      </c>
      <c r="D15" s="384"/>
      <c r="F15" s="395"/>
      <c r="G15" s="395"/>
      <c r="H15" s="395"/>
      <c r="I15" s="395"/>
      <c r="J15" s="395"/>
    </row>
    <row r="16" spans="2:10" s="21" customFormat="1" ht="13" x14ac:dyDescent="0.3">
      <c r="B16" s="239" t="s">
        <v>54</v>
      </c>
      <c r="C16" s="384">
        <v>46721</v>
      </c>
      <c r="D16" s="384"/>
      <c r="F16" s="395"/>
      <c r="G16" s="395"/>
      <c r="H16" s="395"/>
      <c r="I16" s="395"/>
      <c r="J16" s="395"/>
    </row>
    <row r="17" spans="2:10" s="21" customFormat="1" ht="13" x14ac:dyDescent="0.3">
      <c r="B17" s="239" t="s">
        <v>55</v>
      </c>
      <c r="C17" s="384">
        <v>46356</v>
      </c>
      <c r="D17" s="384"/>
      <c r="F17" s="395"/>
      <c r="G17" s="395"/>
      <c r="H17" s="395"/>
      <c r="I17" s="395"/>
      <c r="J17" s="395"/>
    </row>
    <row r="18" spans="2:10" s="16" customFormat="1" x14ac:dyDescent="0.35">
      <c r="B18" s="24"/>
      <c r="C18" s="22"/>
      <c r="D18" s="22"/>
      <c r="F18" s="395"/>
      <c r="G18" s="395"/>
      <c r="H18" s="395"/>
      <c r="I18" s="395"/>
      <c r="J18" s="395"/>
    </row>
    <row r="19" spans="2:10" ht="18" customHeight="1" x14ac:dyDescent="0.35">
      <c r="B19" s="379" t="s">
        <v>56</v>
      </c>
      <c r="C19" s="379"/>
      <c r="D19" s="379"/>
      <c r="E19" s="23"/>
      <c r="F19" s="395"/>
      <c r="G19" s="395"/>
      <c r="H19" s="395"/>
      <c r="I19" s="395"/>
      <c r="J19" s="395"/>
    </row>
    <row r="20" spans="2:10" s="29" customFormat="1" ht="26" x14ac:dyDescent="0.35">
      <c r="B20" s="63" t="s">
        <v>57</v>
      </c>
      <c r="C20" s="345" t="s">
        <v>58</v>
      </c>
      <c r="D20" s="345"/>
      <c r="F20" s="395"/>
      <c r="G20" s="395"/>
      <c r="H20" s="395"/>
      <c r="I20" s="395"/>
      <c r="J20" s="395"/>
    </row>
    <row r="21" spans="2:10" s="29" customFormat="1" ht="13" x14ac:dyDescent="0.35">
      <c r="B21" s="47"/>
      <c r="C21" s="56" t="s">
        <v>59</v>
      </c>
      <c r="D21" s="47" t="s">
        <v>60</v>
      </c>
      <c r="F21" s="395"/>
      <c r="G21" s="395"/>
      <c r="H21" s="395"/>
      <c r="I21" s="395"/>
      <c r="J21" s="395"/>
    </row>
    <row r="22" spans="2:10" s="29" customFormat="1" ht="81" customHeight="1" x14ac:dyDescent="0.35">
      <c r="B22" s="47" t="s">
        <v>61</v>
      </c>
      <c r="C22" s="346" t="s">
        <v>62</v>
      </c>
      <c r="D22" s="347" t="s">
        <v>63</v>
      </c>
      <c r="F22" s="395"/>
      <c r="G22" s="395"/>
      <c r="H22" s="395"/>
      <c r="I22" s="395"/>
      <c r="J22" s="395"/>
    </row>
    <row r="23" spans="2:10" s="29" customFormat="1" ht="86.25" customHeight="1" x14ac:dyDescent="0.35">
      <c r="B23" s="47" t="s">
        <v>64</v>
      </c>
      <c r="C23" s="346" t="s">
        <v>65</v>
      </c>
      <c r="D23" s="347" t="s">
        <v>66</v>
      </c>
      <c r="F23" s="395"/>
      <c r="G23" s="395"/>
      <c r="H23" s="395"/>
      <c r="I23" s="395"/>
      <c r="J23" s="395"/>
    </row>
    <row r="24" spans="2:10" s="29" customFormat="1" ht="97" customHeight="1" x14ac:dyDescent="0.35">
      <c r="B24" s="47" t="s">
        <v>67</v>
      </c>
      <c r="C24" s="346" t="s">
        <v>68</v>
      </c>
      <c r="D24" s="347" t="s">
        <v>63</v>
      </c>
      <c r="F24" s="395"/>
      <c r="G24" s="395"/>
      <c r="H24" s="395"/>
      <c r="I24" s="395"/>
      <c r="J24" s="395"/>
    </row>
    <row r="25" spans="2:10" s="29" customFormat="1" ht="13" x14ac:dyDescent="0.35">
      <c r="B25" s="288" t="s">
        <v>69</v>
      </c>
      <c r="C25" s="348">
        <v>348837.5</v>
      </c>
      <c r="D25" s="289"/>
      <c r="F25" s="287"/>
      <c r="G25" s="287"/>
      <c r="H25" s="287"/>
      <c r="I25" s="287"/>
      <c r="J25" s="287"/>
    </row>
    <row r="26" spans="2:10" s="29" customFormat="1" ht="13" x14ac:dyDescent="0.35">
      <c r="B26" s="25"/>
      <c r="C26" s="14"/>
      <c r="D26" s="290"/>
    </row>
    <row r="27" spans="2:10" s="29" customFormat="1" ht="50.15" customHeight="1" x14ac:dyDescent="0.35">
      <c r="B27" s="27" t="s">
        <v>70</v>
      </c>
      <c r="C27" s="291"/>
      <c r="D27" s="292"/>
    </row>
    <row r="28" spans="2:10" s="29" customFormat="1" ht="13" x14ac:dyDescent="0.35">
      <c r="B28" s="25"/>
      <c r="C28" s="30" t="s">
        <v>71</v>
      </c>
      <c r="D28" s="31" t="s">
        <v>72</v>
      </c>
    </row>
    <row r="29" spans="2:10" s="29" customFormat="1" ht="13" x14ac:dyDescent="0.35">
      <c r="B29" s="25"/>
      <c r="C29" s="14"/>
      <c r="D29" s="290"/>
    </row>
    <row r="30" spans="2:10" s="29" customFormat="1" ht="50.15" customHeight="1" x14ac:dyDescent="0.35">
      <c r="B30" s="27" t="s">
        <v>73</v>
      </c>
      <c r="C30" s="291"/>
      <c r="D30" s="292"/>
    </row>
    <row r="31" spans="2:10" s="29" customFormat="1" ht="13" x14ac:dyDescent="0.35">
      <c r="B31" s="25"/>
      <c r="C31" s="30" t="s">
        <v>71</v>
      </c>
      <c r="D31" s="31" t="s">
        <v>72</v>
      </c>
    </row>
    <row r="32" spans="2:10" s="29" customFormat="1" ht="13" x14ac:dyDescent="0.35">
      <c r="B32" s="25"/>
      <c r="C32" s="20"/>
      <c r="D32" s="26"/>
    </row>
    <row r="33" spans="2:5" s="29" customFormat="1" ht="15" customHeight="1" x14ac:dyDescent="0.35">
      <c r="C33" s="14"/>
    </row>
    <row r="34" spans="2:5" s="21" customFormat="1" ht="18" customHeight="1" x14ac:dyDescent="0.3">
      <c r="B34" s="383" t="s">
        <v>74</v>
      </c>
      <c r="C34" s="383"/>
      <c r="D34" s="383"/>
      <c r="E34" s="130"/>
    </row>
    <row r="35" spans="2:5" s="29" customFormat="1" ht="26" x14ac:dyDescent="0.35">
      <c r="B35" s="349" t="s">
        <v>75</v>
      </c>
      <c r="C35" s="350" t="s">
        <v>76</v>
      </c>
      <c r="D35" s="351"/>
    </row>
    <row r="36" spans="2:5" s="29" customFormat="1" ht="13" x14ac:dyDescent="0.35">
      <c r="B36" s="341"/>
      <c r="C36" s="340" t="s">
        <v>59</v>
      </c>
      <c r="D36" s="341" t="s">
        <v>60</v>
      </c>
    </row>
    <row r="37" spans="2:5" s="29" customFormat="1" ht="90" customHeight="1" x14ac:dyDescent="0.35">
      <c r="B37" s="341" t="s">
        <v>61</v>
      </c>
      <c r="C37" s="131" t="s">
        <v>77</v>
      </c>
      <c r="D37" s="132" t="s">
        <v>66</v>
      </c>
    </row>
    <row r="38" spans="2:5" s="21" customFormat="1" ht="79.5" customHeight="1" x14ac:dyDescent="0.3">
      <c r="B38" s="341" t="s">
        <v>64</v>
      </c>
      <c r="C38" s="131" t="s">
        <v>78</v>
      </c>
      <c r="D38" s="132" t="s">
        <v>63</v>
      </c>
    </row>
    <row r="39" spans="2:5" s="21" customFormat="1" ht="99.75" customHeight="1" x14ac:dyDescent="0.3">
      <c r="B39" s="341" t="s">
        <v>67</v>
      </c>
      <c r="C39" s="131" t="s">
        <v>79</v>
      </c>
      <c r="D39" s="132" t="s">
        <v>63</v>
      </c>
    </row>
    <row r="40" spans="2:5" s="21" customFormat="1" ht="13" x14ac:dyDescent="0.3">
      <c r="B40" s="352" t="s">
        <v>69</v>
      </c>
      <c r="C40" s="331">
        <v>697675</v>
      </c>
      <c r="D40" s="342"/>
    </row>
    <row r="41" spans="2:5" s="29" customFormat="1" ht="13" x14ac:dyDescent="0.35">
      <c r="B41" s="353"/>
      <c r="C41" s="20"/>
      <c r="D41" s="26"/>
    </row>
    <row r="42" spans="2:5" s="29" customFormat="1" ht="49.5" customHeight="1" x14ac:dyDescent="0.35">
      <c r="B42" s="354" t="s">
        <v>70</v>
      </c>
      <c r="C42" s="28"/>
      <c r="D42" s="179"/>
    </row>
    <row r="43" spans="2:5" s="29" customFormat="1" ht="13" x14ac:dyDescent="0.35">
      <c r="B43" s="353"/>
      <c r="C43" s="343" t="s">
        <v>80</v>
      </c>
      <c r="D43" s="344" t="s">
        <v>1381</v>
      </c>
    </row>
    <row r="44" spans="2:5" s="29" customFormat="1" ht="13" x14ac:dyDescent="0.35">
      <c r="B44" s="353"/>
      <c r="C44" s="20"/>
      <c r="D44" s="355"/>
    </row>
    <row r="45" spans="2:5" s="29" customFormat="1" ht="50.15" customHeight="1" x14ac:dyDescent="0.35">
      <c r="B45" s="354" t="s">
        <v>73</v>
      </c>
      <c r="C45" s="28"/>
      <c r="D45" s="179"/>
    </row>
    <row r="46" spans="2:5" s="29" customFormat="1" ht="13" x14ac:dyDescent="0.35">
      <c r="B46" s="353"/>
      <c r="C46" s="343" t="s">
        <v>71</v>
      </c>
      <c r="D46" s="344" t="s">
        <v>72</v>
      </c>
    </row>
    <row r="47" spans="2:5" s="29" customFormat="1" ht="15" customHeight="1" x14ac:dyDescent="0.35">
      <c r="C47" s="14"/>
    </row>
    <row r="48" spans="2:5" s="29" customFormat="1" ht="15" customHeight="1" x14ac:dyDescent="0.35">
      <c r="C48" s="14"/>
    </row>
    <row r="49" spans="2:5" s="21" customFormat="1" ht="18" customHeight="1" x14ac:dyDescent="0.3">
      <c r="B49" s="379" t="s">
        <v>81</v>
      </c>
      <c r="C49" s="379"/>
      <c r="D49" s="379"/>
      <c r="E49" s="130"/>
    </row>
    <row r="50" spans="2:5" s="21" customFormat="1" ht="26" x14ac:dyDescent="0.3">
      <c r="B50" s="63" t="s">
        <v>82</v>
      </c>
      <c r="C50" s="294" t="s">
        <v>83</v>
      </c>
      <c r="D50" s="295"/>
    </row>
    <row r="51" spans="2:5" s="21" customFormat="1" ht="13" x14ac:dyDescent="0.3">
      <c r="B51" s="47"/>
      <c r="C51" s="56" t="s">
        <v>59</v>
      </c>
      <c r="D51" s="47" t="s">
        <v>60</v>
      </c>
    </row>
    <row r="52" spans="2:5" s="21" customFormat="1" ht="13" x14ac:dyDescent="0.3">
      <c r="B52" s="47" t="s">
        <v>61</v>
      </c>
      <c r="C52" s="131"/>
      <c r="D52" s="132"/>
    </row>
    <row r="53" spans="2:5" s="21" customFormat="1" ht="13" x14ac:dyDescent="0.3">
      <c r="B53" s="47" t="s">
        <v>64</v>
      </c>
      <c r="C53" s="131"/>
      <c r="D53" s="132"/>
    </row>
    <row r="54" spans="2:5" s="21" customFormat="1" ht="13" x14ac:dyDescent="0.3">
      <c r="B54" s="47" t="s">
        <v>67</v>
      </c>
      <c r="C54" s="131"/>
      <c r="D54" s="132"/>
    </row>
    <row r="55" spans="2:5" s="21" customFormat="1" ht="13" x14ac:dyDescent="0.3">
      <c r="B55" s="288" t="s">
        <v>69</v>
      </c>
      <c r="C55" s="331">
        <v>0</v>
      </c>
      <c r="D55" s="289"/>
    </row>
    <row r="56" spans="2:5" s="29" customFormat="1" ht="13" x14ac:dyDescent="0.35">
      <c r="B56" s="25"/>
      <c r="C56" s="14"/>
      <c r="D56" s="290"/>
    </row>
    <row r="57" spans="2:5" s="29" customFormat="1" ht="49.5" customHeight="1" x14ac:dyDescent="0.35">
      <c r="B57" s="27" t="s">
        <v>70</v>
      </c>
      <c r="C57" s="291"/>
      <c r="D57" s="292"/>
    </row>
    <row r="58" spans="2:5" s="29" customFormat="1" ht="13" x14ac:dyDescent="0.35">
      <c r="B58" s="25"/>
      <c r="C58" s="30" t="s">
        <v>71</v>
      </c>
      <c r="D58" s="31" t="s">
        <v>72</v>
      </c>
    </row>
    <row r="59" spans="2:5" s="29" customFormat="1" ht="13" x14ac:dyDescent="0.35">
      <c r="B59" s="25"/>
      <c r="C59" s="14"/>
      <c r="D59" s="293"/>
    </row>
    <row r="60" spans="2:5" s="29" customFormat="1" ht="50.15" customHeight="1" x14ac:dyDescent="0.35">
      <c r="B60" s="27" t="s">
        <v>73</v>
      </c>
      <c r="C60" s="291"/>
      <c r="D60" s="292"/>
    </row>
    <row r="61" spans="2:5" s="29" customFormat="1" ht="13" x14ac:dyDescent="0.35">
      <c r="B61" s="25"/>
      <c r="C61" s="30" t="s">
        <v>71</v>
      </c>
      <c r="D61" s="31" t="s">
        <v>72</v>
      </c>
    </row>
    <row r="62" spans="2:5" s="29" customFormat="1" ht="15" customHeight="1" x14ac:dyDescent="0.35">
      <c r="C62" s="14"/>
    </row>
    <row r="63" spans="2:5" s="29" customFormat="1" ht="15" customHeight="1" x14ac:dyDescent="0.35">
      <c r="C63" s="14"/>
    </row>
    <row r="64" spans="2:5" s="21" customFormat="1" ht="18" customHeight="1" x14ac:dyDescent="0.3">
      <c r="B64" s="379" t="s">
        <v>84</v>
      </c>
      <c r="C64" s="379"/>
      <c r="D64" s="379"/>
      <c r="E64" s="130"/>
    </row>
    <row r="65" spans="2:5" s="21" customFormat="1" ht="26" x14ac:dyDescent="0.3">
      <c r="B65" s="63" t="s">
        <v>85</v>
      </c>
      <c r="C65" s="296" t="s">
        <v>86</v>
      </c>
      <c r="D65" s="297"/>
    </row>
    <row r="66" spans="2:5" s="21" customFormat="1" ht="13" x14ac:dyDescent="0.3">
      <c r="B66" s="47"/>
      <c r="C66" s="56" t="s">
        <v>59</v>
      </c>
      <c r="D66" s="47" t="s">
        <v>60</v>
      </c>
    </row>
    <row r="67" spans="2:5" s="21" customFormat="1" ht="13" x14ac:dyDescent="0.3">
      <c r="B67" s="47" t="s">
        <v>61</v>
      </c>
      <c r="C67" s="131"/>
      <c r="D67" s="132"/>
    </row>
    <row r="68" spans="2:5" s="21" customFormat="1" ht="13" x14ac:dyDescent="0.3">
      <c r="B68" s="47" t="s">
        <v>64</v>
      </c>
      <c r="C68" s="131"/>
      <c r="D68" s="132"/>
    </row>
    <row r="69" spans="2:5" s="21" customFormat="1" ht="13" x14ac:dyDescent="0.3">
      <c r="B69" s="47" t="s">
        <v>67</v>
      </c>
      <c r="C69" s="131"/>
      <c r="D69" s="132"/>
    </row>
    <row r="70" spans="2:5" s="21" customFormat="1" ht="13" x14ac:dyDescent="0.3">
      <c r="B70" s="288" t="s">
        <v>69</v>
      </c>
      <c r="C70" s="331">
        <v>0</v>
      </c>
      <c r="D70" s="289"/>
    </row>
    <row r="71" spans="2:5" s="29" customFormat="1" ht="13" x14ac:dyDescent="0.35">
      <c r="B71" s="25"/>
      <c r="C71" s="14"/>
      <c r="D71" s="290"/>
    </row>
    <row r="72" spans="2:5" s="29" customFormat="1" ht="49.5" customHeight="1" x14ac:dyDescent="0.35">
      <c r="B72" s="27" t="s">
        <v>70</v>
      </c>
      <c r="C72" s="291"/>
      <c r="D72" s="292"/>
    </row>
    <row r="73" spans="2:5" s="29" customFormat="1" ht="13" x14ac:dyDescent="0.35">
      <c r="B73" s="25"/>
      <c r="C73" s="30" t="s">
        <v>71</v>
      </c>
      <c r="D73" s="31" t="s">
        <v>72</v>
      </c>
    </row>
    <row r="74" spans="2:5" s="29" customFormat="1" ht="13" x14ac:dyDescent="0.35">
      <c r="B74" s="25"/>
      <c r="C74" s="14"/>
      <c r="D74" s="293"/>
    </row>
    <row r="75" spans="2:5" s="29" customFormat="1" ht="50.15" customHeight="1" x14ac:dyDescent="0.35">
      <c r="B75" s="27" t="s">
        <v>73</v>
      </c>
      <c r="C75" s="291"/>
      <c r="D75" s="292"/>
    </row>
    <row r="76" spans="2:5" s="29" customFormat="1" ht="13" x14ac:dyDescent="0.35">
      <c r="B76" s="25"/>
      <c r="C76" s="30" t="s">
        <v>71</v>
      </c>
      <c r="D76" s="31" t="s">
        <v>72</v>
      </c>
    </row>
    <row r="77" spans="2:5" s="29" customFormat="1" ht="15" customHeight="1" x14ac:dyDescent="0.35">
      <c r="C77" s="14"/>
    </row>
    <row r="78" spans="2:5" s="29" customFormat="1" ht="13" x14ac:dyDescent="0.35">
      <c r="B78" s="25"/>
      <c r="C78" s="14"/>
      <c r="D78" s="290"/>
    </row>
    <row r="79" spans="2:5" s="21" customFormat="1" ht="18" customHeight="1" x14ac:dyDescent="0.3">
      <c r="B79" s="379" t="s">
        <v>87</v>
      </c>
      <c r="C79" s="379"/>
      <c r="D79" s="379"/>
      <c r="E79" s="130"/>
    </row>
    <row r="80" spans="2:5" s="21" customFormat="1" ht="26" x14ac:dyDescent="0.3">
      <c r="B80" s="63" t="s">
        <v>88</v>
      </c>
      <c r="C80" s="298"/>
      <c r="D80" s="299"/>
    </row>
    <row r="81" spans="2:4" s="21" customFormat="1" ht="13" x14ac:dyDescent="0.3">
      <c r="B81" s="47"/>
      <c r="C81" s="56" t="s">
        <v>59</v>
      </c>
      <c r="D81" s="47" t="s">
        <v>60</v>
      </c>
    </row>
    <row r="82" spans="2:4" s="21" customFormat="1" ht="13" x14ac:dyDescent="0.3">
      <c r="B82" s="47" t="s">
        <v>61</v>
      </c>
      <c r="C82" s="131"/>
      <c r="D82" s="132"/>
    </row>
    <row r="83" spans="2:4" s="21" customFormat="1" ht="13" x14ac:dyDescent="0.3">
      <c r="B83" s="47" t="s">
        <v>64</v>
      </c>
      <c r="C83" s="131"/>
      <c r="D83" s="132"/>
    </row>
    <row r="84" spans="2:4" s="21" customFormat="1" ht="13" x14ac:dyDescent="0.3">
      <c r="B84" s="47" t="s">
        <v>67</v>
      </c>
      <c r="C84" s="131"/>
      <c r="D84" s="132"/>
    </row>
    <row r="85" spans="2:4" s="21" customFormat="1" ht="13" x14ac:dyDescent="0.3">
      <c r="B85" s="288" t="s">
        <v>69</v>
      </c>
      <c r="C85" s="331">
        <v>0</v>
      </c>
      <c r="D85" s="289"/>
    </row>
    <row r="86" spans="2:4" s="29" customFormat="1" ht="13" x14ac:dyDescent="0.35">
      <c r="B86" s="25"/>
      <c r="C86" s="14"/>
      <c r="D86" s="290"/>
    </row>
    <row r="87" spans="2:4" s="29" customFormat="1" ht="49.5" customHeight="1" x14ac:dyDescent="0.35">
      <c r="B87" s="27" t="s">
        <v>70</v>
      </c>
      <c r="C87" s="291"/>
      <c r="D87" s="292"/>
    </row>
    <row r="88" spans="2:4" s="29" customFormat="1" ht="13" x14ac:dyDescent="0.35">
      <c r="B88" s="25"/>
      <c r="C88" s="30" t="s">
        <v>71</v>
      </c>
      <c r="D88" s="31" t="s">
        <v>72</v>
      </c>
    </row>
    <row r="89" spans="2:4" s="29" customFormat="1" ht="13" x14ac:dyDescent="0.35">
      <c r="B89" s="25"/>
      <c r="C89" s="14"/>
      <c r="D89" s="293"/>
    </row>
    <row r="90" spans="2:4" s="29" customFormat="1" ht="50.15" customHeight="1" x14ac:dyDescent="0.35">
      <c r="B90" s="27" t="s">
        <v>73</v>
      </c>
      <c r="C90" s="291"/>
      <c r="D90" s="292"/>
    </row>
    <row r="91" spans="2:4" s="29" customFormat="1" ht="13" x14ac:dyDescent="0.35">
      <c r="B91" s="25"/>
      <c r="C91" s="30" t="s">
        <v>71</v>
      </c>
      <c r="D91" s="31" t="s">
        <v>72</v>
      </c>
    </row>
    <row r="92" spans="2:4" s="29" customFormat="1" ht="15" customHeight="1" x14ac:dyDescent="0.35">
      <c r="C92" s="14"/>
    </row>
    <row r="93" spans="2:4" s="21" customFormat="1" ht="13" x14ac:dyDescent="0.3">
      <c r="C93" s="22"/>
    </row>
    <row r="94" spans="2:4" s="21" customFormat="1" ht="13" x14ac:dyDescent="0.3">
      <c r="C94" s="22"/>
    </row>
    <row r="95" spans="2:4" s="21" customFormat="1" ht="13" x14ac:dyDescent="0.3">
      <c r="C95" s="22"/>
    </row>
    <row r="96" spans="2:4" s="21" customFormat="1" ht="13" x14ac:dyDescent="0.3">
      <c r="C96" s="22"/>
    </row>
  </sheetData>
  <sheetProtection algorithmName="SHA-512" hashValue="06X3Hx9bkd67L9Ooe8EcqBz1L8KVOtw3Py1erXYVjf56vo1xG4Oaj2P+DOagL6DkIstOcgnFjZkY/ooiZ3C8RA==" saltValue="WtBvYVVsfWLQNn9+K+rsfQ==" spinCount="100000" sheet="1" formatRows="0"/>
  <mergeCells count="24">
    <mergeCell ref="F2:J2"/>
    <mergeCell ref="F3:J24"/>
    <mergeCell ref="C1:D1"/>
    <mergeCell ref="B64:D64"/>
    <mergeCell ref="C4:D4"/>
    <mergeCell ref="C8:D8"/>
    <mergeCell ref="C5:D5"/>
    <mergeCell ref="C6:D6"/>
    <mergeCell ref="C12:D12"/>
    <mergeCell ref="B79:D79"/>
    <mergeCell ref="B2:D2"/>
    <mergeCell ref="B19:D19"/>
    <mergeCell ref="B34:D34"/>
    <mergeCell ref="C16:D16"/>
    <mergeCell ref="C17:D17"/>
    <mergeCell ref="C3:D3"/>
    <mergeCell ref="C11:D11"/>
    <mergeCell ref="C13:D13"/>
    <mergeCell ref="C14:D14"/>
    <mergeCell ref="C9:D9"/>
    <mergeCell ref="C10:D10"/>
    <mergeCell ref="C7:D7"/>
    <mergeCell ref="C15:D15"/>
    <mergeCell ref="B49:D49"/>
  </mergeCells>
  <conditionalFormatting sqref="D22:D24 D36:D39 D51:D54 D66:D69">
    <cfRule type="containsText" dxfId="65" priority="99" operator="containsText" text="Issues">
      <formula>NOT(ISERROR(SEARCH("Issues",D22)))</formula>
    </cfRule>
    <cfRule type="containsText" dxfId="64" priority="100" operator="containsText" text="On track">
      <formula>NOT(ISERROR(SEARCH("On track",D22)))</formula>
    </cfRule>
    <cfRule type="containsText" dxfId="63" priority="101" operator="containsText" text="At risk">
      <formula>NOT(ISERROR(SEARCH("At risk",D22)))</formula>
    </cfRule>
  </conditionalFormatting>
  <conditionalFormatting sqref="D26:D33">
    <cfRule type="containsText" dxfId="62" priority="28" operator="containsText" text="Issues">
      <formula>NOT(ISERROR(SEARCH("Issues",D26)))</formula>
    </cfRule>
    <cfRule type="containsText" dxfId="61" priority="29" operator="containsText" text="On track">
      <formula>NOT(ISERROR(SEARCH("On track",D26)))</formula>
    </cfRule>
    <cfRule type="containsText" dxfId="60" priority="30" operator="containsText" text="At risk">
      <formula>NOT(ISERROR(SEARCH("At risk",D26)))</formula>
    </cfRule>
  </conditionalFormatting>
  <conditionalFormatting sqref="D41:D48">
    <cfRule type="containsText" dxfId="59" priority="22" operator="containsText" text="Issues">
      <formula>NOT(ISERROR(SEARCH("Issues",D41)))</formula>
    </cfRule>
    <cfRule type="containsText" dxfId="58" priority="23" operator="containsText" text="On track">
      <formula>NOT(ISERROR(SEARCH("On track",D41)))</formula>
    </cfRule>
    <cfRule type="containsText" dxfId="57" priority="24" operator="containsText" text="At risk">
      <formula>NOT(ISERROR(SEARCH("At risk",D41)))</formula>
    </cfRule>
  </conditionalFormatting>
  <conditionalFormatting sqref="D56:D63">
    <cfRule type="containsText" dxfId="56" priority="16" operator="containsText" text="Issues">
      <formula>NOT(ISERROR(SEARCH("Issues",D56)))</formula>
    </cfRule>
    <cfRule type="containsText" dxfId="55" priority="17" operator="containsText" text="On track">
      <formula>NOT(ISERROR(SEARCH("On track",D56)))</formula>
    </cfRule>
    <cfRule type="containsText" dxfId="54" priority="18" operator="containsText" text="At risk">
      <formula>NOT(ISERROR(SEARCH("At risk",D56)))</formula>
    </cfRule>
  </conditionalFormatting>
  <conditionalFormatting sqref="D71:D78">
    <cfRule type="containsText" dxfId="53" priority="10" operator="containsText" text="Issues">
      <formula>NOT(ISERROR(SEARCH("Issues",D71)))</formula>
    </cfRule>
    <cfRule type="containsText" dxfId="52" priority="11" operator="containsText" text="On track">
      <formula>NOT(ISERROR(SEARCH("On track",D71)))</formula>
    </cfRule>
    <cfRule type="containsText" dxfId="51" priority="12" operator="containsText" text="At risk">
      <formula>NOT(ISERROR(SEARCH("At risk",D71)))</formula>
    </cfRule>
  </conditionalFormatting>
  <conditionalFormatting sqref="D81:D84">
    <cfRule type="containsText" dxfId="50" priority="1" operator="containsText" text="Issues">
      <formula>NOT(ISERROR(SEARCH("Issues",D81)))</formula>
    </cfRule>
    <cfRule type="containsText" dxfId="49" priority="2" operator="containsText" text="On track">
      <formula>NOT(ISERROR(SEARCH("On track",D81)))</formula>
    </cfRule>
    <cfRule type="containsText" dxfId="48" priority="3" operator="containsText" text="At risk">
      <formula>NOT(ISERROR(SEARCH("At risk",D81)))</formula>
    </cfRule>
  </conditionalFormatting>
  <conditionalFormatting sqref="D86:D119">
    <cfRule type="containsText" dxfId="47" priority="4" operator="containsText" text="Issues">
      <formula>NOT(ISERROR(SEARCH("Issues",D86)))</formula>
    </cfRule>
    <cfRule type="containsText" dxfId="46" priority="5" operator="containsText" text="On track">
      <formula>NOT(ISERROR(SEARCH("On track",D86)))</formula>
    </cfRule>
    <cfRule type="containsText" dxfId="45" priority="6" operator="containsText" text="At risk">
      <formula>NOT(ISERROR(SEARCH("At risk",D86)))</formula>
    </cfRule>
  </conditionalFormatting>
  <dataValidations xWindow="423" yWindow="588" count="8">
    <dataValidation type="textLength" allowBlank="1" showInputMessage="1" showErrorMessage="1" promptTitle="Schedule" prompt="Is your project progressing according to the planned schedule? Briefly explain your progress or deviation." sqref="C22 C37 C52 C67 C82" xr:uid="{41D8AA48-BD4F-4BCF-BB07-7B9FBA076B81}">
      <formula1>10</formula1>
      <formula2>500</formula2>
    </dataValidation>
    <dataValidation type="textLength" allowBlank="1" showInputMessage="1" showErrorMessage="1" promptTitle="Budget" prompt="Are your project expenditures in line with the planned budget? Briefly explain expenditures during this reporting period." sqref="C23 C38 C53 C68 C83" xr:uid="{FD686BFA-330E-412F-99BA-CC79363FD041}">
      <formula1>10</formula1>
      <formula2>500</formula2>
    </dataValidation>
    <dataValidation type="textLength" allowBlank="1" showInputMessage="1" showErrorMessage="1" promptTitle="Scope" prompt="Were there any changes to the project scope (activities, deliverables or indicators of success) during this reporting period? Briefly explain." sqref="C69 C54 C24 C39 C84" xr:uid="{20091DC2-D42F-491E-B316-EC31C698F191}">
      <formula1>10</formula1>
      <formula2>500</formula2>
    </dataValidation>
    <dataValidation allowBlank="1" showInputMessage="1" showErrorMessage="1" promptTitle="Status summary" prompt="For each reporting period, provide a summary of the project progress and delays. Once each tab has been completed for the reporting period, insert your signature next to the corresponding reporting period and send the document to the CCAC Secretariat." sqref="E2 B2 B19 E19 B34 E34 B49 E49 B64 E64 B79 E79" xr:uid="{A8012B77-2AEE-4908-9BE1-4527857B3D1D}"/>
    <dataValidation allowBlank="1" showInputMessage="1" showErrorMessage="1" promptTitle="How to use this form" prompt="The Cover Page must be completed, signed and sent to the CCAC Secretariat each reporting period. The signed Submission Form can be saved as a PDF or printed." sqref="F1" xr:uid="{346F299F-C639-4B92-A2AC-44FB0464B51C}"/>
    <dataValidation allowBlank="1" showInputMessage="1" showErrorMessage="1" promptTitle="Reporting period" prompt="Enter the period for which you are reporting. The CCAC has 2 reporting periods per year, typically Jan 1 - Jun 30 and Jul 1 - Dec 31. _x000a__x000a_The reporting schedule and deadlines are provided in your agreement." sqref="C20:D20 C35:D35 C50:D50 C65:D65 C80:D80" xr:uid="{D8055746-3E51-452A-B477-7481B8CACE01}"/>
    <dataValidation type="date" operator="greaterThan" allowBlank="1" showInputMessage="1" showErrorMessage="1" sqref="C15:D17" xr:uid="{C1C89C23-1EDA-4D71-BCA9-FB7E8BEBF080}">
      <formula1>44197</formula1>
    </dataValidation>
    <dataValidation allowBlank="1" showInputMessage="1" showErrorMessage="1" promptTitle="Signature" prompt="Insert an image of your signature here. If you are printing and signing the document, enter here: &quot;Approved, see PDF.&quot;" sqref="C27" xr:uid="{05BB49EE-7AEB-4970-91E6-095BDDB76DE7}"/>
  </dataValidations>
  <pageMargins left="0.25" right="0.25" top="0.75" bottom="0.75" header="0.3" footer="0.3"/>
  <pageSetup paperSize="9" scale="87" fitToHeight="0" orientation="portrait" r:id="rId1"/>
  <rowBreaks count="2" manualBreakCount="2">
    <brk id="32" min="1" max="3" man="1"/>
    <brk id="62" min="1" max="3" man="1"/>
  </rowBreaks>
  <drawing r:id="rId2"/>
  <extLst>
    <ext xmlns:x14="http://schemas.microsoft.com/office/spreadsheetml/2009/9/main" uri="{CCE6A557-97BC-4b89-ADB6-D9C93CAAB3DF}">
      <x14:dataValidations xmlns:xm="http://schemas.microsoft.com/office/excel/2006/main" xWindow="423" yWindow="588" count="1">
        <x14:dataValidation type="list" showInputMessage="1" showErrorMessage="1" promptTitle="Status" prompt="Select the status that best applies to your project at this stage." xr:uid="{78AC0AE7-D30C-4A3A-8132-C42BAAC76BF9}">
          <x14:formula1>
            <xm:f>'Form validation'!$B$3:$B$4</xm:f>
          </x14:formula1>
          <xm:sqref>D67:D69 D52:D54 D22:D24 D37:D39 D82:D84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C5494-D153-488D-8780-6C896FA448BB}">
  <sheetPr codeName="Sheet4">
    <pageSetUpPr fitToPage="1"/>
  </sheetPr>
  <dimension ref="A1:BC194"/>
  <sheetViews>
    <sheetView showGridLines="0" zoomScale="96" zoomScaleNormal="96" workbookViewId="0">
      <pane xSplit="6" ySplit="5" topLeftCell="V35" activePane="bottomRight" state="frozen"/>
      <selection pane="topRight" activeCell="F35" sqref="F35"/>
      <selection pane="bottomLeft" activeCell="F35" sqref="F35"/>
      <selection pane="bottomRight" activeCell="Y36" sqref="Y36"/>
    </sheetView>
  </sheetViews>
  <sheetFormatPr defaultColWidth="9.1796875" defaultRowHeight="14.5" x14ac:dyDescent="0.35"/>
  <cols>
    <col min="1" max="1" width="1.7265625" style="12" customWidth="1"/>
    <col min="2" max="2" width="23.81640625" style="10" customWidth="1"/>
    <col min="3" max="3" width="16" style="45" customWidth="1"/>
    <col min="4" max="4" width="7.54296875" style="10" customWidth="1"/>
    <col min="5" max="5" width="12.26953125" style="44" customWidth="1"/>
    <col min="6" max="6" width="11.453125" style="129" customWidth="1"/>
    <col min="7" max="7" width="17.26953125" style="10" customWidth="1"/>
    <col min="8" max="8" width="34.54296875" style="10" customWidth="1"/>
    <col min="9" max="9" width="16.1796875" style="41" customWidth="1"/>
    <col min="10" max="10" width="35.453125" style="41" hidden="1" customWidth="1"/>
    <col min="11" max="11" width="31.7265625" style="41" hidden="1" customWidth="1"/>
    <col min="12" max="15" width="17.26953125" style="67" hidden="1" customWidth="1"/>
    <col min="16" max="17" width="35.1796875" style="67" hidden="1" customWidth="1"/>
    <col min="18" max="18" width="10.7265625" style="12" customWidth="1"/>
    <col min="19" max="19" width="34.81640625" style="16" customWidth="1"/>
    <col min="20" max="21" width="28.7265625" style="16" customWidth="1"/>
    <col min="22" max="22" width="27.54296875" style="16" customWidth="1"/>
    <col min="23" max="23" width="18.453125" style="16" customWidth="1"/>
    <col min="24" max="24" width="10.7265625" style="16" customWidth="1"/>
    <col min="25" max="27" width="28.7265625" style="16" customWidth="1"/>
    <col min="28" max="28" width="28.54296875" style="16" customWidth="1"/>
    <col min="29" max="29" width="19.453125" style="16" customWidth="1"/>
    <col min="30" max="30" width="10.7265625" style="16" customWidth="1"/>
    <col min="31" max="33" width="28.7265625" style="16" customWidth="1"/>
    <col min="34" max="34" width="29.54296875" style="16" customWidth="1"/>
    <col min="35" max="35" width="20.453125" style="16" customWidth="1"/>
    <col min="36" max="36" width="10.7265625" style="16" customWidth="1"/>
    <col min="37" max="39" width="28.7265625" style="16" customWidth="1"/>
    <col min="40" max="40" width="29.54296875" style="16" customWidth="1"/>
    <col min="41" max="41" width="20.453125" style="16" customWidth="1"/>
    <col min="42" max="42" width="10.7265625" style="16" customWidth="1"/>
    <col min="43" max="45" width="28.7265625" style="16" customWidth="1"/>
    <col min="46" max="46" width="29.54296875" style="16" customWidth="1"/>
    <col min="47" max="48" width="20.453125" style="16" customWidth="1"/>
    <col min="49" max="49" width="3.1796875" style="12" customWidth="1"/>
    <col min="50" max="50" width="9.1796875" style="12"/>
    <col min="51" max="51" width="11.81640625" style="12" bestFit="1" customWidth="1"/>
    <col min="52" max="16384" width="9.1796875" style="12"/>
  </cols>
  <sheetData>
    <row r="1" spans="1:55" ht="30.5" x14ac:dyDescent="0.5">
      <c r="B1" s="69" t="s">
        <v>89</v>
      </c>
      <c r="C1" s="46"/>
      <c r="D1" s="13"/>
      <c r="E1" s="273" t="s">
        <v>90</v>
      </c>
      <c r="F1" s="125"/>
      <c r="G1" s="13"/>
      <c r="H1" s="13"/>
      <c r="I1" s="42"/>
      <c r="J1" s="42"/>
      <c r="K1" s="42"/>
      <c r="L1" s="123"/>
      <c r="M1" s="123"/>
      <c r="N1" s="123"/>
      <c r="O1" s="123"/>
      <c r="P1" s="68"/>
      <c r="Q1" s="68"/>
      <c r="R1" s="399"/>
      <c r="S1" s="399"/>
      <c r="T1" s="399"/>
      <c r="U1" s="399"/>
      <c r="V1" s="399"/>
      <c r="W1" s="399"/>
      <c r="X1" s="400"/>
      <c r="Y1" s="400"/>
      <c r="Z1" s="400"/>
      <c r="AA1" s="400"/>
      <c r="AB1" s="400"/>
      <c r="AC1" s="400"/>
      <c r="AD1" s="400"/>
      <c r="AE1" s="400"/>
      <c r="AF1" s="400"/>
      <c r="AG1" s="400"/>
      <c r="AH1" s="400"/>
      <c r="AI1" s="400"/>
      <c r="AJ1" s="400"/>
      <c r="AK1" s="400"/>
      <c r="AL1" s="400"/>
      <c r="AM1" s="400"/>
      <c r="AN1" s="400"/>
      <c r="AO1" s="400"/>
      <c r="AP1" s="400"/>
      <c r="AQ1" s="400"/>
      <c r="AR1" s="400"/>
      <c r="AS1" s="400"/>
      <c r="AT1" s="400"/>
      <c r="AU1" s="400"/>
      <c r="AV1" s="274"/>
    </row>
    <row r="2" spans="1:55" s="74" customFormat="1" x14ac:dyDescent="0.35">
      <c r="B2" s="75" t="str">
        <f>'1.Signature page'!C3</f>
        <v>Enabling Environment for Electric Buses for Public Transport and their Pilot Deployment in Colombo, Sri Lanka (HDV-23-003)</v>
      </c>
      <c r="C2" s="75"/>
      <c r="D2" s="75"/>
      <c r="E2" s="75"/>
      <c r="F2" s="126"/>
      <c r="G2" s="76"/>
      <c r="H2" s="77"/>
      <c r="I2" s="78"/>
      <c r="J2" s="78"/>
      <c r="K2" s="78"/>
      <c r="L2" s="124"/>
      <c r="M2" s="124"/>
      <c r="N2" s="124"/>
      <c r="O2" s="124"/>
      <c r="P2" s="77"/>
      <c r="Q2" s="77"/>
      <c r="R2" s="399"/>
      <c r="S2" s="399"/>
      <c r="T2" s="399"/>
      <c r="U2" s="399"/>
      <c r="V2" s="399"/>
      <c r="W2" s="399"/>
      <c r="X2" s="400"/>
      <c r="Y2" s="400"/>
      <c r="Z2" s="400"/>
      <c r="AA2" s="400"/>
      <c r="AB2" s="400"/>
      <c r="AC2" s="400"/>
      <c r="AD2" s="400"/>
      <c r="AE2" s="400"/>
      <c r="AF2" s="400"/>
      <c r="AG2" s="400"/>
      <c r="AH2" s="400"/>
      <c r="AI2" s="400"/>
      <c r="AJ2" s="400"/>
      <c r="AK2" s="400"/>
      <c r="AL2" s="400"/>
      <c r="AM2" s="400"/>
      <c r="AN2" s="400"/>
      <c r="AO2" s="400"/>
      <c r="AP2" s="400"/>
      <c r="AQ2" s="400"/>
      <c r="AR2" s="400"/>
      <c r="AS2" s="400"/>
      <c r="AT2" s="400"/>
      <c r="AU2" s="400"/>
      <c r="AV2" s="274"/>
    </row>
    <row r="3" spans="1:55" s="74" customFormat="1" ht="22.15" customHeight="1" thickBot="1" x14ac:dyDescent="0.4">
      <c r="B3" s="97" t="str">
        <f>'1.Signature page'!C4</f>
        <v>UNDP Sri Lanka</v>
      </c>
      <c r="C3" s="133"/>
      <c r="D3" s="133"/>
      <c r="E3" s="133"/>
      <c r="F3" s="127"/>
      <c r="G3" s="79"/>
      <c r="H3" s="79"/>
      <c r="I3" s="80"/>
      <c r="J3" s="80"/>
      <c r="K3" s="80"/>
      <c r="L3" s="79"/>
      <c r="M3" s="79"/>
      <c r="N3" s="79"/>
      <c r="O3" s="79"/>
      <c r="P3" s="79"/>
      <c r="Q3" s="79"/>
      <c r="R3" s="399"/>
      <c r="S3" s="399"/>
      <c r="T3" s="399"/>
      <c r="U3" s="399"/>
      <c r="V3" s="399"/>
      <c r="W3" s="399"/>
      <c r="X3" s="400"/>
      <c r="Y3" s="400"/>
      <c r="Z3" s="400"/>
      <c r="AA3" s="400"/>
      <c r="AB3" s="400"/>
      <c r="AC3" s="400"/>
      <c r="AD3" s="400"/>
      <c r="AE3" s="400"/>
      <c r="AF3" s="400"/>
      <c r="AG3" s="400"/>
      <c r="AH3" s="400"/>
      <c r="AI3" s="400"/>
      <c r="AJ3" s="400"/>
      <c r="AK3" s="400"/>
      <c r="AL3" s="400"/>
      <c r="AM3" s="400"/>
      <c r="AN3" s="400"/>
      <c r="AO3" s="400"/>
      <c r="AP3" s="400"/>
      <c r="AQ3" s="400"/>
      <c r="AR3" s="400"/>
      <c r="AS3" s="400"/>
      <c r="AT3" s="400"/>
      <c r="AU3" s="400"/>
      <c r="AV3" s="274"/>
    </row>
    <row r="4" spans="1:55" s="207" customFormat="1" ht="15.65" customHeight="1" thickBot="1" x14ac:dyDescent="0.4">
      <c r="A4" s="205"/>
      <c r="B4" s="405" t="s">
        <v>91</v>
      </c>
      <c r="C4" s="405"/>
      <c r="D4" s="405"/>
      <c r="E4" s="405"/>
      <c r="F4" s="405"/>
      <c r="G4" s="218"/>
      <c r="H4" s="219"/>
      <c r="I4" s="219"/>
      <c r="J4" s="220"/>
      <c r="K4" s="220"/>
      <c r="L4" s="220"/>
      <c r="M4" s="220"/>
      <c r="N4" s="220"/>
      <c r="O4" s="220"/>
      <c r="P4" s="220"/>
      <c r="Q4" s="220"/>
      <c r="R4" s="406" t="str">
        <f>CONCATENATE("FIRST REPORTING PERIOD: ",'1.Signature page'!$C$20)</f>
        <v>FIRST REPORTING PERIOD: 11/10/2024 - 30/06/2025</v>
      </c>
      <c r="S4" s="406"/>
      <c r="T4" s="406"/>
      <c r="U4" s="406"/>
      <c r="V4" s="406"/>
      <c r="W4" s="406"/>
      <c r="X4" s="407" t="str">
        <f>CONCATENATE("SECOND REPORTING PERIOD: ",'1.Signature page'!$C$35)</f>
        <v>SECOND REPORTING PERIOD: 01/07/2025-31/12/2025</v>
      </c>
      <c r="Y4" s="407"/>
      <c r="Z4" s="407"/>
      <c r="AA4" s="407"/>
      <c r="AB4" s="407"/>
      <c r="AC4" s="407"/>
      <c r="AD4" s="408" t="str">
        <f>CONCATENATE("THIRD REPORTING PERIOD: ",'1.Signature page'!$C$50)</f>
        <v>THIRD REPORTING PERIOD: 01/01/2026-30/06/2026</v>
      </c>
      <c r="AE4" s="408"/>
      <c r="AF4" s="408"/>
      <c r="AG4" s="408"/>
      <c r="AH4" s="408"/>
      <c r="AI4" s="408"/>
      <c r="AJ4" s="409" t="str">
        <f>CONCATENATE("FOURTH REPORTING PERIOD: ",'1.Signature page'!$C$65)</f>
        <v>FOURTH REPORTING PERIOD: 01/07/2026-30/11/2026</v>
      </c>
      <c r="AK4" s="409"/>
      <c r="AL4" s="409"/>
      <c r="AM4" s="409"/>
      <c r="AN4" s="409"/>
      <c r="AO4" s="409"/>
      <c r="AP4" s="401" t="str">
        <f>CONCATENATE("FIFTH REPORTING PERIOD: ",'1.Signature page'!$C$80)</f>
        <v xml:space="preserve">FIFTH REPORTING PERIOD: </v>
      </c>
      <c r="AQ4" s="401"/>
      <c r="AR4" s="401"/>
      <c r="AS4" s="401"/>
      <c r="AT4" s="401"/>
      <c r="AU4" s="401"/>
      <c r="AV4" s="279"/>
      <c r="AW4" s="206"/>
      <c r="AX4" s="241"/>
      <c r="AY4" s="241"/>
      <c r="AZ4" s="241"/>
      <c r="BA4" s="241"/>
      <c r="BB4" s="241"/>
    </row>
    <row r="5" spans="1:55" s="73" customFormat="1" ht="45.65" customHeight="1" thickBot="1" x14ac:dyDescent="0.4">
      <c r="A5" s="71"/>
      <c r="B5" s="221" t="s">
        <v>92</v>
      </c>
      <c r="C5" s="222" t="s">
        <v>93</v>
      </c>
      <c r="D5" s="223" t="s">
        <v>94</v>
      </c>
      <c r="E5" s="223" t="s">
        <v>95</v>
      </c>
      <c r="F5" s="224" t="s">
        <v>14</v>
      </c>
      <c r="G5" s="223" t="s">
        <v>96</v>
      </c>
      <c r="H5" s="223" t="s">
        <v>97</v>
      </c>
      <c r="I5" s="225" t="s">
        <v>98</v>
      </c>
      <c r="J5" s="225" t="s">
        <v>99</v>
      </c>
      <c r="K5" s="225" t="s">
        <v>100</v>
      </c>
      <c r="L5" s="226" t="s">
        <v>101</v>
      </c>
      <c r="M5" s="226" t="s">
        <v>102</v>
      </c>
      <c r="N5" s="226" t="s">
        <v>103</v>
      </c>
      <c r="O5" s="226" t="s">
        <v>104</v>
      </c>
      <c r="P5" s="227" t="s">
        <v>105</v>
      </c>
      <c r="Q5" s="227" t="s">
        <v>106</v>
      </c>
      <c r="R5" s="356" t="s">
        <v>107</v>
      </c>
      <c r="S5" s="357" t="s">
        <v>108</v>
      </c>
      <c r="T5" s="356" t="s">
        <v>109</v>
      </c>
      <c r="U5" s="356" t="s">
        <v>110</v>
      </c>
      <c r="V5" s="356" t="s">
        <v>111</v>
      </c>
      <c r="W5" s="356" t="s">
        <v>112</v>
      </c>
      <c r="X5" s="228" t="s">
        <v>113</v>
      </c>
      <c r="Y5" s="228" t="s">
        <v>114</v>
      </c>
      <c r="Z5" s="228" t="s">
        <v>115</v>
      </c>
      <c r="AA5" s="228" t="s">
        <v>116</v>
      </c>
      <c r="AB5" s="229" t="s">
        <v>117</v>
      </c>
      <c r="AC5" s="228" t="s">
        <v>118</v>
      </c>
      <c r="AD5" s="230" t="s">
        <v>119</v>
      </c>
      <c r="AE5" s="230" t="s">
        <v>120</v>
      </c>
      <c r="AF5" s="230" t="s">
        <v>121</v>
      </c>
      <c r="AG5" s="230" t="s">
        <v>122</v>
      </c>
      <c r="AH5" s="230" t="s">
        <v>123</v>
      </c>
      <c r="AI5" s="230" t="s">
        <v>124</v>
      </c>
      <c r="AJ5" s="231" t="s">
        <v>125</v>
      </c>
      <c r="AK5" s="231" t="s">
        <v>126</v>
      </c>
      <c r="AL5" s="231" t="s">
        <v>127</v>
      </c>
      <c r="AM5" s="231" t="s">
        <v>128</v>
      </c>
      <c r="AN5" s="231" t="s">
        <v>129</v>
      </c>
      <c r="AO5" s="231" t="s">
        <v>130</v>
      </c>
      <c r="AP5" s="232" t="s">
        <v>131</v>
      </c>
      <c r="AQ5" s="232" t="s">
        <v>132</v>
      </c>
      <c r="AR5" s="232" t="s">
        <v>133</v>
      </c>
      <c r="AS5" s="232" t="s">
        <v>134</v>
      </c>
      <c r="AT5" s="232" t="s">
        <v>135</v>
      </c>
      <c r="AU5" s="233" t="s">
        <v>136</v>
      </c>
      <c r="AV5" s="223" t="s">
        <v>60</v>
      </c>
      <c r="AW5" s="240"/>
      <c r="AX5" s="402" t="s">
        <v>137</v>
      </c>
      <c r="AY5" s="403"/>
      <c r="AZ5" s="403"/>
      <c r="BA5" s="403"/>
      <c r="BB5" s="403"/>
      <c r="BC5" s="72"/>
    </row>
    <row r="6" spans="1:55" s="106" customFormat="1" ht="168" x14ac:dyDescent="0.35">
      <c r="A6" s="104"/>
      <c r="B6" s="234" t="str">
        <f>IF('INT-Pivots'!G6="","",'INT-Pivots'!G6)</f>
        <v>Output 1.2 Designing and developing a long-term comprehensive 'Sustainable Low-Carbon Transport Planning' document that provides a policy and regulatory framework for electric bus transport</v>
      </c>
      <c r="C6" s="175" t="str">
        <f>IF('INT-Pivots'!H6="","",'INT-Pivots'!H6)</f>
        <v>Number of plans, policies, laws, or regulations drafted or updated</v>
      </c>
      <c r="D6" s="176">
        <f>IF('INT-Pivots'!I6="","",IF(VALUE('INT-Pivots'!I6)=0,"",VALUE('INT-Pivots'!I6)))</f>
        <v>1</v>
      </c>
      <c r="E6" s="204" t="str">
        <f>IF('INT-Pivots'!J6=0,"-",IF('INT-Pivots'!J6="(blank)","-",'INT-Pivots'!J6))</f>
        <v>Planning document</v>
      </c>
      <c r="F6" s="177">
        <f>IF('INT-Pivots'!K6="","",IF('INT-Pivots'!K6="(blank)","By project end",VALUE('INT-Pivots'!K6)))</f>
        <v>45657</v>
      </c>
      <c r="G6" s="178" t="str">
        <f>IF('INT-Pivots'!S6="","",IF('INT-Pivots'!S6="(blank)","-",'INT-Pivots'!S6))</f>
        <v>Policy, regulation or other guideline</v>
      </c>
      <c r="H6" s="175" t="str">
        <f>IF('INT-Pivots'!L6=0,"",'INT-Pivots'!L6)</f>
        <v>A long-term comprehensive 'Sustainable Low-Carbon Transport Planning' document would inform the design of policy, regulatory and fiscal/financial incentive schemes/programs for the Government of Sri Lanka to support the implementation of electric public transport to initiate low carbon transport development in Sri Lanka through a participatory and consultative process</v>
      </c>
      <c r="I6" s="175" t="str">
        <f>IF('INT-Pivots'!M6=0,"",IF('INT-Pivots'!M6="(blank)","-",'INT-Pivots'!M6))</f>
        <v>Plan approved and adopted by Government of Sri Lanka</v>
      </c>
      <c r="J6" s="148" t="str">
        <f>IF('INT-Pivots'!N6="","",'INT-Pivots'!N6)</f>
        <v>Enabling Environment for Electric Buses for Public Transport and their Pilot Deployment in Colombo, Sri Lanka (HDV-23-003)</v>
      </c>
      <c r="K6" s="148" t="str">
        <f>IF('INT-Pivots'!F6=0,"",IF('INT-Pivots'!F6="(blank)","",'INT-Pivots'!F6))</f>
        <v>HDV-23-003/1.2 Designing and developing a long-term comprehensive 'Sustainable Low-Carbon Transport Planning' document that provides a policy and regulatory framework for electric bus transport</v>
      </c>
      <c r="L6" s="152" t="str">
        <f>IF('INT-Pivots'!O6="","",'INT-Pivots'!O6)</f>
        <v>United Nations Development Programme (UNDP) - Sri Lanka Country Office (24-035)</v>
      </c>
      <c r="M6" s="149" t="str">
        <f>IF('INT-Pivots'!P6="","",'INT-Pivots'!P6)</f>
        <v>Vehicles &amp; Engines</v>
      </c>
      <c r="N6" s="149" t="str">
        <f>IF('INT-Pivots'!Q6="","",'INT-Pivots'!Q6)</f>
        <v>Sri Lanka</v>
      </c>
      <c r="O6" s="149" t="str">
        <f>IF('INT-Pivots'!R6="","",'INT-Pivots'!R6)</f>
        <v>Ministry of Transport and Highways, Ministry of Power and Energy, National Transport Commission, Sri Lanka Transport Board, Western Province Road Passenger Transport Authority, Colombo Municipal Council</v>
      </c>
      <c r="P6" s="148"/>
      <c r="Q6" s="148"/>
      <c r="R6" s="358" t="s">
        <v>63</v>
      </c>
      <c r="S6" s="359" t="s">
        <v>138</v>
      </c>
      <c r="T6" s="359" t="s">
        <v>139</v>
      </c>
      <c r="U6" s="359" t="s">
        <v>140</v>
      </c>
      <c r="V6" s="359" t="s">
        <v>141</v>
      </c>
      <c r="W6" s="359"/>
      <c r="X6" s="151" t="s">
        <v>142</v>
      </c>
      <c r="Y6" s="151" t="s">
        <v>143</v>
      </c>
      <c r="Z6" s="151" t="s">
        <v>144</v>
      </c>
      <c r="AA6" s="151" t="s">
        <v>145</v>
      </c>
      <c r="AB6" s="151" t="s">
        <v>146</v>
      </c>
      <c r="AC6" s="151" t="s">
        <v>147</v>
      </c>
      <c r="AD6" s="151"/>
      <c r="AE6" s="151"/>
      <c r="AF6" s="151"/>
      <c r="AG6" s="151"/>
      <c r="AH6" s="151"/>
      <c r="AI6" s="151"/>
      <c r="AJ6" s="151"/>
      <c r="AK6" s="151"/>
      <c r="AL6" s="151"/>
      <c r="AM6" s="151"/>
      <c r="AN6" s="151"/>
      <c r="AO6" s="151"/>
      <c r="AP6" s="151"/>
      <c r="AQ6" s="151"/>
      <c r="AR6" s="151"/>
      <c r="AS6" s="151"/>
      <c r="AT6" s="151"/>
      <c r="AU6" s="235"/>
      <c r="AV6" s="278"/>
      <c r="AW6" s="244"/>
      <c r="AX6" s="404" t="s">
        <v>148</v>
      </c>
      <c r="AY6" s="404"/>
      <c r="AZ6" s="404"/>
      <c r="BA6" s="404"/>
      <c r="BB6" s="404"/>
      <c r="BC6" s="105"/>
    </row>
    <row r="7" spans="1:55" s="106" customFormat="1" ht="204" x14ac:dyDescent="0.35">
      <c r="A7" s="104"/>
      <c r="B7" s="234" t="str">
        <f>IF('INT-Pivots'!G7="","",'INT-Pivots'!G7)</f>
        <v>Activity 1.2.1 A long-term, integrated comprehensive, gender-sensitive and inclusive 'Sustainable Low-Carbon Transport Planning' document prepared for Sri Lanka</v>
      </c>
      <c r="C7" s="175" t="str">
        <f>IF('INT-Pivots'!H7="","",'INT-Pivots'!H7)</f>
        <v>Policy, project, or tool design</v>
      </c>
      <c r="D7" s="176" t="e">
        <f>IF('INT-Pivots'!I7="","",IF(VALUE('INT-Pivots'!I7)=0,"",VALUE('INT-Pivots'!I7)))</f>
        <v>#VALUE!</v>
      </c>
      <c r="E7" s="204" t="str">
        <f>IF('INT-Pivots'!J7=0,"-",IF('INT-Pivots'!J7="(blank)","-",'INT-Pivots'!J7))</f>
        <v>null</v>
      </c>
      <c r="F7" s="177" t="str">
        <f>IF('INT-Pivots'!K7="","",IF('INT-Pivots'!K7="(blank)","By project end",VALUE('INT-Pivots'!K7)))</f>
        <v>By project end</v>
      </c>
      <c r="G7" s="178" t="str">
        <f>IF('INT-Pivots'!S7="","",IF('INT-Pivots'!S7="(blank)","-",'INT-Pivots'!S7))</f>
        <v>Policy, regulation or other guideline</v>
      </c>
      <c r="H7" s="175" t="str">
        <f>IF('INT-Pivots'!L7=0,"",'INT-Pivots'!L7)</f>
        <v>A long-term, integrated comprehensive, gender-sensitive and inclusive 'Sustainable Low-carbon Transport Masterplan' document prepared for Sri Lanka, that includes a multi-modal transport plan for Sri Lanka detailing the role of different modes of transport - rail, public transport buses, private buses, private passenger vehicles, commercial vehicles, bicycles, pedestrian pathways and others based on the principles of low-carbon, sustainable transport. The Masterplan document would serve as a guidance for all future transport sector programs, activities and investments in Sri Lanka, including the low-carbon electric public bus transport deployment activity proposed under this CCAC project.</v>
      </c>
      <c r="I7" s="175" t="str">
        <f>IF('INT-Pivots'!M7=0,"",IF('INT-Pivots'!M7="(blank)","-",'INT-Pivots'!M7))</f>
        <v>null</v>
      </c>
      <c r="J7" s="148" t="str">
        <f>IF('INT-Pivots'!N7="","",'INT-Pivots'!N7)</f>
        <v>Enabling Environment for Electric Buses for Public Transport and their Pilot Deployment in Colombo, Sri Lanka (HDV-23-003)</v>
      </c>
      <c r="K7" s="148" t="str">
        <f>IF('INT-Pivots'!F7=0,"",IF('INT-Pivots'!F7="(blank)","",'INT-Pivots'!F7))</f>
        <v>HDV-23-003/1.2.1 A long-term, integrated comprehensive, gender-sensitive and inclusive 'Sustainable Low-Carbon Transport Planning' document prepared for Sri Lanka</v>
      </c>
      <c r="L7" s="152" t="str">
        <f>IF('INT-Pivots'!O7="","",'INT-Pivots'!O7)</f>
        <v>United Nations Development Programme (UNDP) - Sri Lanka Country Office (24-035)</v>
      </c>
      <c r="M7" s="149" t="str">
        <f>IF('INT-Pivots'!P7="","",'INT-Pivots'!P7)</f>
        <v>Vehicles &amp; Engines</v>
      </c>
      <c r="N7" s="149" t="str">
        <f>IF('INT-Pivots'!Q7="","",'INT-Pivots'!Q7)</f>
        <v>Sri Lanka</v>
      </c>
      <c r="O7" s="149" t="str">
        <f>IF('INT-Pivots'!R7="","",'INT-Pivots'!R7)</f>
        <v>Ministry of Transport and Highways, Ministry of Power and Energy, National Transport Commission, Sri Lanka Transport Board, Western Province Road Passenger Transport Authority, Colombo Municipal Council</v>
      </c>
      <c r="P7" s="153"/>
      <c r="Q7" s="153"/>
      <c r="R7" s="358" t="s">
        <v>63</v>
      </c>
      <c r="S7" s="359" t="s">
        <v>149</v>
      </c>
      <c r="T7" s="359" t="s">
        <v>150</v>
      </c>
      <c r="U7" s="359" t="s">
        <v>151</v>
      </c>
      <c r="V7" s="360" t="s">
        <v>152</v>
      </c>
      <c r="W7" s="359"/>
      <c r="X7" s="151" t="s">
        <v>63</v>
      </c>
      <c r="Y7" s="151" t="s">
        <v>153</v>
      </c>
      <c r="Z7" s="151" t="s">
        <v>150</v>
      </c>
      <c r="AA7" s="151"/>
      <c r="AB7" s="151" t="s">
        <v>154</v>
      </c>
      <c r="AC7" s="151"/>
      <c r="AD7" s="151"/>
      <c r="AE7" s="151"/>
      <c r="AF7" s="151"/>
      <c r="AG7" s="151"/>
      <c r="AH7" s="151"/>
      <c r="AI7" s="151"/>
      <c r="AJ7" s="151"/>
      <c r="AK7" s="151"/>
      <c r="AL7" s="151"/>
      <c r="AM7" s="151"/>
      <c r="AN7" s="151"/>
      <c r="AO7" s="151"/>
      <c r="AP7" s="151"/>
      <c r="AQ7" s="151"/>
      <c r="AR7" s="151"/>
      <c r="AS7" s="151"/>
      <c r="AT7" s="151"/>
      <c r="AU7" s="235"/>
      <c r="AV7" s="154"/>
      <c r="AW7" s="244"/>
      <c r="AX7" s="404"/>
      <c r="AY7" s="404"/>
      <c r="AZ7" s="404"/>
      <c r="BA7" s="404"/>
      <c r="BB7" s="404"/>
      <c r="BC7" s="105"/>
    </row>
    <row r="8" spans="1:55" s="106" customFormat="1" ht="144" x14ac:dyDescent="0.35">
      <c r="A8" s="104"/>
      <c r="B8" s="234" t="str">
        <f>IF('INT-Pivots'!G8="","",'INT-Pivots'!G8)</f>
        <v>Activity 1.2.2 Training modules developed and training programs delivered on 'Long-term Sustainable Low-carbon Transport Planning' to government and private sector stakeholders</v>
      </c>
      <c r="C8" s="175" t="str">
        <f>IF('INT-Pivots'!H8="","",'INT-Pivots'!H8)</f>
        <v>Developing and/or delivering training</v>
      </c>
      <c r="D8" s="338" t="e">
        <f>IF('INT-Pivots'!I8="","",IF(VALUE('INT-Pivots'!I8)=0,"",VALUE('INT-Pivots'!I8)))</f>
        <v>#VALUE!</v>
      </c>
      <c r="E8" s="204" t="str">
        <f>IF('INT-Pivots'!J8=0,"-",IF('INT-Pivots'!J8="(blank)","-",'INT-Pivots'!J8))</f>
        <v>null</v>
      </c>
      <c r="F8" s="177" t="str">
        <f>IF('INT-Pivots'!K8="","",IF('INT-Pivots'!K8="(blank)","By project end",VALUE('INT-Pivots'!K8)))</f>
        <v>By project end</v>
      </c>
      <c r="G8" s="178" t="str">
        <f>IF('INT-Pivots'!S8="","",IF('INT-Pivots'!S8="(blank)","-",'INT-Pivots'!S8))</f>
        <v>Participant list with gender breakdown</v>
      </c>
      <c r="H8" s="175" t="str">
        <f>IF('INT-Pivots'!L8=0,"",'INT-Pivots'!L8)</f>
        <v>Training modules developed and training programs that will build capacity of at least 20 trainees (30% of them being women) delivered on 'Long-term Sustainable Low-carbon Transport Planning' for government stakeholders (MoTH, MoP&amp;E, NTC, WPRPTA, SLTB) and private stakeholders (bus operators, others as necessary); the training modules will include gender-specific, climate change adaptation and accessibility/inclusivity aspects as well.</v>
      </c>
      <c r="I8" s="175" t="str">
        <f>IF('INT-Pivots'!M8=0,"",IF('INT-Pivots'!M8="(blank)","-",'INT-Pivots'!M8))</f>
        <v>null</v>
      </c>
      <c r="J8" s="148" t="str">
        <f>IF('INT-Pivots'!N8="","",'INT-Pivots'!N8)</f>
        <v>Enabling Environment for Electric Buses for Public Transport and their Pilot Deployment in Colombo, Sri Lanka (HDV-23-003)</v>
      </c>
      <c r="K8" s="148" t="str">
        <f>IF('INT-Pivots'!F8=0,"",IF('INT-Pivots'!F8="(blank)","",'INT-Pivots'!F8))</f>
        <v>HDV-23-003/1.2.2 Training modules developed and training programs delivered on 'Long-term Sustainable Low-carbon Transport Planning' to government and private sector stakeholders</v>
      </c>
      <c r="L8" s="152" t="str">
        <f>IF('INT-Pivots'!O8="","",'INT-Pivots'!O8)</f>
        <v>United Nations Development Programme (UNDP) - Sri Lanka Country Office (24-035)</v>
      </c>
      <c r="M8" s="149" t="str">
        <f>IF('INT-Pivots'!P8="","",'INT-Pivots'!P8)</f>
        <v>Vehicles &amp; Engines</v>
      </c>
      <c r="N8" s="149" t="str">
        <f>IF('INT-Pivots'!Q8="","",'INT-Pivots'!Q8)</f>
        <v>Sri Lanka</v>
      </c>
      <c r="O8" s="149" t="str">
        <f>IF('INT-Pivots'!R8="","",'INT-Pivots'!R8)</f>
        <v>Ministry of Transport and Highways, Ministry of Power and Energy, National Transport Commission, Sri Lanka Transport Board, Western Province Road Passenger Transport Authority, Colombo Municipal Council</v>
      </c>
      <c r="P8" s="153"/>
      <c r="Q8" s="153"/>
      <c r="R8" s="358" t="s">
        <v>63</v>
      </c>
      <c r="S8" s="359" t="s">
        <v>155</v>
      </c>
      <c r="T8" s="359" t="s">
        <v>150</v>
      </c>
      <c r="U8" s="359" t="s">
        <v>156</v>
      </c>
      <c r="V8" s="360"/>
      <c r="W8" s="359"/>
      <c r="X8" s="151" t="s">
        <v>63</v>
      </c>
      <c r="Y8" s="151" t="s">
        <v>157</v>
      </c>
      <c r="Z8" s="151"/>
      <c r="AA8" s="151"/>
      <c r="AB8" s="151" t="s">
        <v>158</v>
      </c>
      <c r="AC8" s="151"/>
      <c r="AD8" s="151"/>
      <c r="AE8" s="151"/>
      <c r="AF8" s="151"/>
      <c r="AG8" s="151"/>
      <c r="AH8" s="151"/>
      <c r="AI8" s="151"/>
      <c r="AJ8" s="151"/>
      <c r="AK8" s="151"/>
      <c r="AL8" s="151"/>
      <c r="AM8" s="151"/>
      <c r="AN8" s="151"/>
      <c r="AO8" s="151"/>
      <c r="AP8" s="151"/>
      <c r="AQ8" s="151"/>
      <c r="AR8" s="151"/>
      <c r="AS8" s="151"/>
      <c r="AT8" s="151"/>
      <c r="AU8" s="235"/>
      <c r="AV8" s="154"/>
      <c r="AW8" s="244"/>
      <c r="AX8" s="404"/>
      <c r="AY8" s="404"/>
      <c r="AZ8" s="404"/>
      <c r="BA8" s="404"/>
      <c r="BB8" s="404"/>
      <c r="BC8" s="105"/>
    </row>
    <row r="9" spans="1:55" s="106" customFormat="1" ht="120" x14ac:dyDescent="0.35">
      <c r="A9" s="104"/>
      <c r="B9" s="234" t="str">
        <f>IF('INT-Pivots'!G9="","",'INT-Pivots'!G9)</f>
        <v>Output 1.3 Developing a comprehensive policy, regulatory and guidelines framework to enable e-bus deployment in Sri Lanka for public transport for the Ministry of Transport and Highways</v>
      </c>
      <c r="C9" s="175" t="str">
        <f>IF('INT-Pivots'!H9="","",'INT-Pivots'!H9)</f>
        <v>Number of plans, policies, laws, or regulations drafted or updated</v>
      </c>
      <c r="D9" s="338">
        <f>IF('INT-Pivots'!I9="","",IF(VALUE('INT-Pivots'!I9)=0,"",VALUE('INT-Pivots'!I9)))</f>
        <v>1</v>
      </c>
      <c r="E9" s="204" t="str">
        <f>IF('INT-Pivots'!J9=0,"-",IF('INT-Pivots'!J9="(blank)","-",'INT-Pivots'!J9))</f>
        <v>Policy and regulatory framework</v>
      </c>
      <c r="F9" s="177">
        <f>IF('INT-Pivots'!K9="","",IF('INT-Pivots'!K9="(blank)","By project end",VALUE('INT-Pivots'!K9)))</f>
        <v>45838</v>
      </c>
      <c r="G9" s="178" t="str">
        <f>IF('INT-Pivots'!S9="","",IF('INT-Pivots'!S9="(blank)","-",'INT-Pivots'!S9))</f>
        <v>Policy, regulation or other guideline, Policy, regulation or other guideline</v>
      </c>
      <c r="H9" s="175" t="str">
        <f>IF('INT-Pivots'!L9=0,"",'INT-Pivots'!L9)</f>
        <v>A comprehensive policy on operationalising electric buses for public transport in Sri Lanka developed through necessary assessments will be the first step towards deploying low-carbon transport for use in the country. This includes policy and regulatory framework on defining electric buses, technical and safety features of such buses to be procured, their operation mechanism including charging, end of life use, battery and vehicle disposal etc</v>
      </c>
      <c r="I9" s="175" t="str">
        <f>IF('INT-Pivots'!M9=0,"",IF('INT-Pivots'!M9="(blank)","-",'INT-Pivots'!M9))</f>
        <v>Policy and regulatory framework approved and adopted by Government of Sri Lanka</v>
      </c>
      <c r="J9" s="148" t="str">
        <f>IF('INT-Pivots'!N9="","",'INT-Pivots'!N9)</f>
        <v>Enabling Environment for Electric Buses for Public Transport and their Pilot Deployment in Colombo, Sri Lanka (HDV-23-003)</v>
      </c>
      <c r="K9" s="148" t="str">
        <f>IF('INT-Pivots'!F9=0,"",IF('INT-Pivots'!F9="(blank)","",'INT-Pivots'!F9))</f>
        <v>HDV-23-003/1.3 Developing a comprehensive policy, regulatory and guidelines framework to enable e-bus deployment in Sri Lanka for public transport for the Ministry of Transport and Highways</v>
      </c>
      <c r="L9" s="152" t="str">
        <f>IF('INT-Pivots'!O9="","",'INT-Pivots'!O9)</f>
        <v>United Nations Development Programme (UNDP) - Sri Lanka Country Office (24-035)</v>
      </c>
      <c r="M9" s="149" t="str">
        <f>IF('INT-Pivots'!P9="","",'INT-Pivots'!P9)</f>
        <v>Vehicles &amp; Engines</v>
      </c>
      <c r="N9" s="149" t="str">
        <f>IF('INT-Pivots'!Q9="","",'INT-Pivots'!Q9)</f>
        <v>Sri Lanka</v>
      </c>
      <c r="O9" s="149" t="str">
        <f>IF('INT-Pivots'!R9="","",'INT-Pivots'!R9)</f>
        <v>Ministry of Transport and Highways, Ministry of Power and Energy, National Transport Commission, Sri Lanka Transport Board, Western Province Road Passenger Transport Authority, Colombo Municipal Council</v>
      </c>
      <c r="P9" s="153"/>
      <c r="Q9" s="153"/>
      <c r="R9" s="358" t="s">
        <v>63</v>
      </c>
      <c r="S9" s="359" t="s">
        <v>159</v>
      </c>
      <c r="T9" s="359" t="s">
        <v>150</v>
      </c>
      <c r="U9" s="359" t="s">
        <v>160</v>
      </c>
      <c r="V9" s="359" t="s">
        <v>161</v>
      </c>
      <c r="W9" s="359"/>
      <c r="X9" s="151" t="s">
        <v>142</v>
      </c>
      <c r="Y9" s="151" t="s">
        <v>162</v>
      </c>
      <c r="Z9" s="151"/>
      <c r="AA9" s="151"/>
      <c r="AB9" s="151"/>
      <c r="AC9" s="151"/>
      <c r="AD9" s="151"/>
      <c r="AE9" s="151"/>
      <c r="AF9" s="151"/>
      <c r="AG9" s="151"/>
      <c r="AH9" s="151"/>
      <c r="AI9" s="151"/>
      <c r="AJ9" s="151"/>
      <c r="AK9" s="151"/>
      <c r="AL9" s="151"/>
      <c r="AM9" s="151"/>
      <c r="AN9" s="151"/>
      <c r="AO9" s="151"/>
      <c r="AP9" s="151"/>
      <c r="AQ9" s="151"/>
      <c r="AR9" s="151"/>
      <c r="AS9" s="151"/>
      <c r="AT9" s="151"/>
      <c r="AU9" s="235"/>
      <c r="AV9" s="154"/>
      <c r="AW9" s="244"/>
      <c r="AX9" s="245"/>
      <c r="AY9" s="245"/>
      <c r="AZ9" s="245"/>
      <c r="BA9" s="245"/>
      <c r="BB9" s="245"/>
      <c r="BC9" s="105"/>
    </row>
    <row r="10" spans="1:55" s="106" customFormat="1" ht="180" x14ac:dyDescent="0.35">
      <c r="A10" s="104"/>
      <c r="B10" s="234" t="str">
        <f>IF('INT-Pivots'!G10="","",'INT-Pivots'!G10)</f>
        <v>Activity 1.3.1 A comprehensive, gender-sensitive and inclusive 'Electric Bus Mobility Policy and Regulatory Framework' is developed</v>
      </c>
      <c r="C10" s="175" t="str">
        <f>IF('INT-Pivots'!H10="","",'INT-Pivots'!H10)</f>
        <v>Policy, project, or tool design</v>
      </c>
      <c r="D10" s="176" t="e">
        <f>IF('INT-Pivots'!I10="","",IF(VALUE('INT-Pivots'!I10)=0,"",VALUE('INT-Pivots'!I10)))</f>
        <v>#VALUE!</v>
      </c>
      <c r="E10" s="204" t="str">
        <f>IF('INT-Pivots'!J10=0,"-",IF('INT-Pivots'!J10="(blank)","-",'INT-Pivots'!J10))</f>
        <v>null</v>
      </c>
      <c r="F10" s="177" t="str">
        <f>IF('INT-Pivots'!K10="","",IF('INT-Pivots'!K10="(blank)","By project end",VALUE('INT-Pivots'!K10)))</f>
        <v>By project end</v>
      </c>
      <c r="G10" s="178" t="str">
        <f>IF('INT-Pivots'!S10="","",IF('INT-Pivots'!S10="(blank)","-",'INT-Pivots'!S10))</f>
        <v>Policy, regulation or other guideline</v>
      </c>
      <c r="H10" s="175" t="str">
        <f>IF('INT-Pivots'!L10=0,"",'INT-Pivots'!L10)</f>
        <v>A comprehensive, gender-sensitive and inclusive 'Electric Bus Mobility Policy and Regulatory Framework' will be developed together with the Ministry of Transport and Highways, NTC and WPRPTA. It will then be submitted for Government and Stakeholder feedback; Framework will be revised/updated based on feedback and final Framework approved and operationalized by the Government of Sri Lanka.</v>
      </c>
      <c r="I10" s="175" t="str">
        <f>IF('INT-Pivots'!M10=0,"",IF('INT-Pivots'!M10="(blank)","-",'INT-Pivots'!M10))</f>
        <v>null</v>
      </c>
      <c r="J10" s="148" t="str">
        <f>IF('INT-Pivots'!N10="","",'INT-Pivots'!N10)</f>
        <v>Enabling Environment for Electric Buses for Public Transport and their Pilot Deployment in Colombo, Sri Lanka (HDV-23-003)</v>
      </c>
      <c r="K10" s="148" t="str">
        <f>IF('INT-Pivots'!F10=0,"",IF('INT-Pivots'!F10="(blank)","",'INT-Pivots'!F10))</f>
        <v>HDV-23-003/1.3.1 A comprehensive, gender-sensitive and inclusive 'Electric Bus Mobility Policy and Regulatory Framework' is developed</v>
      </c>
      <c r="L10" s="152" t="str">
        <f>IF('INT-Pivots'!O10="","",'INT-Pivots'!O10)</f>
        <v>United Nations Development Programme (UNDP) - Sri Lanka Country Office (24-035)</v>
      </c>
      <c r="M10" s="149" t="str">
        <f>IF('INT-Pivots'!P10="","",'INT-Pivots'!P10)</f>
        <v>Vehicles &amp; Engines</v>
      </c>
      <c r="N10" s="149" t="str">
        <f>IF('INT-Pivots'!Q10="","",'INT-Pivots'!Q10)</f>
        <v>Sri Lanka</v>
      </c>
      <c r="O10" s="149" t="str">
        <f>IF('INT-Pivots'!R10="","",'INT-Pivots'!R10)</f>
        <v>Ministry of Transport and Highways, Ministry of Power and Energy, National Transport Commission, Sri Lanka Transport Board, Western Province Road Passenger Transport Authority, Colombo Municipal Council</v>
      </c>
      <c r="P10" s="153"/>
      <c r="Q10" s="153"/>
      <c r="R10" s="358" t="s">
        <v>63</v>
      </c>
      <c r="S10" s="359" t="s">
        <v>163</v>
      </c>
      <c r="T10" s="359" t="s">
        <v>150</v>
      </c>
      <c r="U10" s="359" t="s">
        <v>164</v>
      </c>
      <c r="V10" s="359" t="s">
        <v>152</v>
      </c>
      <c r="W10" s="359"/>
      <c r="X10" s="151" t="s">
        <v>63</v>
      </c>
      <c r="Y10" s="151" t="s">
        <v>165</v>
      </c>
      <c r="Z10" s="151" t="s">
        <v>150</v>
      </c>
      <c r="AA10" s="151"/>
      <c r="AB10" s="151"/>
      <c r="AC10" s="151"/>
      <c r="AD10" s="151"/>
      <c r="AE10" s="151"/>
      <c r="AF10" s="151"/>
      <c r="AG10" s="151"/>
      <c r="AH10" s="151"/>
      <c r="AI10" s="151"/>
      <c r="AJ10" s="151"/>
      <c r="AK10" s="151"/>
      <c r="AL10" s="151"/>
      <c r="AM10" s="151"/>
      <c r="AN10" s="151"/>
      <c r="AO10" s="151"/>
      <c r="AP10" s="151"/>
      <c r="AQ10" s="151"/>
      <c r="AR10" s="151"/>
      <c r="AS10" s="151"/>
      <c r="AT10" s="151"/>
      <c r="AU10" s="235"/>
      <c r="AV10" s="154"/>
      <c r="AW10" s="244"/>
      <c r="AX10" s="245"/>
      <c r="AY10" s="245"/>
      <c r="AZ10" s="245"/>
      <c r="BA10" s="245"/>
      <c r="BB10" s="245"/>
      <c r="BC10" s="105"/>
    </row>
    <row r="11" spans="1:55" s="106" customFormat="1" ht="128.25" customHeight="1" x14ac:dyDescent="0.35">
      <c r="A11" s="104"/>
      <c r="B11" s="234" t="str">
        <f>IF('INT-Pivots'!G11="","",'INT-Pivots'!G11)</f>
        <v>Output 1.4 Feasibility studies and analysis that lead to scaling up of low-carbon transport in Sri Lanka, and recommendations for disposal of old vehicles for the Ministry of Transport and Highways and Ministry of Environment</v>
      </c>
      <c r="C11" s="175" t="str">
        <f>IF('INT-Pivots'!H11="","",'INT-Pivots'!H11)</f>
        <v>Number of SLCP knowledge resources or tools produced</v>
      </c>
      <c r="D11" s="338">
        <f>IF('INT-Pivots'!I11="","",IF(VALUE('INT-Pivots'!I11)=0,"",VALUE('INT-Pivots'!I11)))</f>
        <v>3</v>
      </c>
      <c r="E11" s="204" t="str">
        <f>IF('INT-Pivots'!J11=0,"-",IF('INT-Pivots'!J11="(blank)","-",'INT-Pivots'!J11))</f>
        <v>Studies/reports</v>
      </c>
      <c r="F11" s="177">
        <f>IF('INT-Pivots'!K11="","",IF('INT-Pivots'!K11="(blank)","By project end",VALUE('INT-Pivots'!K11)))</f>
        <v>45626</v>
      </c>
      <c r="G11" s="178" t="str">
        <f>IF('INT-Pivots'!S11="","",IF('INT-Pivots'!S11="(blank)","-",'INT-Pivots'!S11))</f>
        <v>Research or study</v>
      </c>
      <c r="H11" s="175" t="str">
        <f>IF('INT-Pivots'!L11=0,"",'INT-Pivots'!L11)</f>
        <v>Impact studies, analytical reports on identification of gaps to implementing low-carbon transport and electric vehicles in Sri Lanka on various aspects as well as recommendations on future scale-up of such transport and electric vehicle deployment and disposal of ICE vehicles will be conducted  under this output.</v>
      </c>
      <c r="I11" s="175" t="str">
        <f>IF('INT-Pivots'!M11=0,"",IF('INT-Pivots'!M11="(blank)","-",'INT-Pivots'!M11))</f>
        <v>Studies/reports are reviewed and approved by CCAC</v>
      </c>
      <c r="J11" s="148" t="str">
        <f>IF('INT-Pivots'!N11="","",'INT-Pivots'!N11)</f>
        <v>Enabling Environment for Electric Buses for Public Transport and their Pilot Deployment in Colombo, Sri Lanka (HDV-23-003)</v>
      </c>
      <c r="K11" s="148" t="str">
        <f>IF('INT-Pivots'!F11=0,"",IF('INT-Pivots'!F11="(blank)","",'INT-Pivots'!F11))</f>
        <v>HDV-23-003/1.4 Feasibility studies and analysis that lead to scaling up of low-carbon transport in Sri Lanka, and recommendations for disposal of old vehicles for the Ministry of Transport and Highways and Ministry of Environment</v>
      </c>
      <c r="L11" s="152" t="str">
        <f>IF('INT-Pivots'!O11="","",'INT-Pivots'!O11)</f>
        <v>United Nations Development Programme (UNDP) - Sri Lanka Country Office (24-035)</v>
      </c>
      <c r="M11" s="149" t="str">
        <f>IF('INT-Pivots'!P11="","",'INT-Pivots'!P11)</f>
        <v>Vehicles &amp; Engines</v>
      </c>
      <c r="N11" s="149" t="str">
        <f>IF('INT-Pivots'!Q11="","",'INT-Pivots'!Q11)</f>
        <v>Sri Lanka</v>
      </c>
      <c r="O11" s="149" t="str">
        <f>IF('INT-Pivots'!R11="","",'INT-Pivots'!R11)</f>
        <v>Ministry of Transport and Highways, Ministry of Power and Energy, National Transport Commission, Sri Lanka Transport Board, Western Province Road Passenger Transport Authority, Colombo Municipal Council</v>
      </c>
      <c r="P11" s="153"/>
      <c r="Q11" s="153"/>
      <c r="R11" s="358" t="s">
        <v>63</v>
      </c>
      <c r="S11" s="359" t="s">
        <v>166</v>
      </c>
      <c r="T11" s="359"/>
      <c r="U11" s="359" t="s">
        <v>167</v>
      </c>
      <c r="V11" s="359"/>
      <c r="W11" s="359"/>
      <c r="X11" s="151" t="s">
        <v>63</v>
      </c>
      <c r="Y11" s="151" t="s">
        <v>168</v>
      </c>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235"/>
      <c r="AV11" s="154"/>
      <c r="AW11" s="244"/>
      <c r="AX11" s="245"/>
      <c r="AY11" s="245"/>
      <c r="AZ11" s="245"/>
      <c r="BA11" s="245"/>
      <c r="BB11" s="245"/>
      <c r="BC11" s="105"/>
    </row>
    <row r="12" spans="1:55" s="106" customFormat="1" ht="247.5" x14ac:dyDescent="0.35">
      <c r="A12" s="104"/>
      <c r="B12" s="234" t="str">
        <f>IF('INT-Pivots'!G12="","",'INT-Pivots'!G12)</f>
        <v>Activity 1.4.1 An 'Electricity Grid Impact Study due to Electric Vehicle Integration' is completed and approved</v>
      </c>
      <c r="C12" s="175" t="str">
        <f>IF('INT-Pivots'!H12="","",'INT-Pivots'!H12)</f>
        <v>Research, data collection, and/or report writing</v>
      </c>
      <c r="D12" s="338" t="e">
        <f>IF('INT-Pivots'!I12="","",IF(VALUE('INT-Pivots'!I12)=0,"",VALUE('INT-Pivots'!I12)))</f>
        <v>#VALUE!</v>
      </c>
      <c r="E12" s="204" t="str">
        <f>IF('INT-Pivots'!J12=0,"-",IF('INT-Pivots'!J12="(blank)","-",'INT-Pivots'!J12))</f>
        <v>null</v>
      </c>
      <c r="F12" s="177" t="str">
        <f>IF('INT-Pivots'!K12="","",IF('INT-Pivots'!K12="(blank)","By project end",VALUE('INT-Pivots'!K12)))</f>
        <v>By project end</v>
      </c>
      <c r="G12" s="178" t="str">
        <f>IF('INT-Pivots'!S12="","",IF('INT-Pivots'!S12="(blank)","-",'INT-Pivots'!S12))</f>
        <v>Research or study</v>
      </c>
      <c r="H12" s="175" t="str">
        <f>IF('INT-Pivots'!L12=0,"",'INT-Pivots'!L12)</f>
        <v>An 'Electricity Grid Impact Study due to Electric Vehicle Integration' is completed and approved together with Public Utilities Commission of Sri Lanka (PUCSL) and Ceylon Electricity Board (CEB), under the guidance of Ministry of Power and Energy(MoP&amp;E).</v>
      </c>
      <c r="I12" s="175" t="str">
        <f>IF('INT-Pivots'!M12=0,"",IF('INT-Pivots'!M12="(blank)","-",'INT-Pivots'!M12))</f>
        <v>null</v>
      </c>
      <c r="J12" s="148" t="str">
        <f>IF('INT-Pivots'!N12="","",'INT-Pivots'!N12)</f>
        <v>Enabling Environment for Electric Buses for Public Transport and their Pilot Deployment in Colombo, Sri Lanka (HDV-23-003)</v>
      </c>
      <c r="K12" s="148" t="str">
        <f>IF('INT-Pivots'!F12=0,"",IF('INT-Pivots'!F12="(blank)","",'INT-Pivots'!F12))</f>
        <v>HDV-23-003/1.4.1 An 'Electricity Grid Impact Study due to Electric Vehicle Integration' is completed and approved</v>
      </c>
      <c r="L12" s="152" t="str">
        <f>IF('INT-Pivots'!O12="","",'INT-Pivots'!O12)</f>
        <v>United Nations Development Programme (UNDP) - Sri Lanka Country Office (24-035)</v>
      </c>
      <c r="M12" s="149" t="str">
        <f>IF('INT-Pivots'!P12="","",'INT-Pivots'!P12)</f>
        <v>Vehicles &amp; Engines</v>
      </c>
      <c r="N12" s="149" t="str">
        <f>IF('INT-Pivots'!Q12="","",'INT-Pivots'!Q12)</f>
        <v>Sri Lanka</v>
      </c>
      <c r="O12" s="149" t="str">
        <f>IF('INT-Pivots'!R12="","",'INT-Pivots'!R12)</f>
        <v>Ministry of Power and Energy, Public Utilities Commission of Sri Lanka, Ceylon Electricity Board</v>
      </c>
      <c r="P12" s="153"/>
      <c r="Q12" s="153"/>
      <c r="R12" s="358" t="s">
        <v>63</v>
      </c>
      <c r="S12" s="361" t="s">
        <v>169</v>
      </c>
      <c r="T12" s="359" t="s">
        <v>150</v>
      </c>
      <c r="U12" s="359" t="s">
        <v>170</v>
      </c>
      <c r="V12" s="359"/>
      <c r="W12" s="359"/>
      <c r="X12" s="151" t="s">
        <v>63</v>
      </c>
      <c r="Y12" s="151" t="s">
        <v>171</v>
      </c>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235"/>
      <c r="AV12" s="154"/>
      <c r="AW12" s="244"/>
      <c r="AX12" s="245"/>
      <c r="AY12" s="245"/>
      <c r="AZ12" s="245"/>
      <c r="BA12" s="245"/>
      <c r="BB12" s="245"/>
      <c r="BC12" s="105"/>
    </row>
    <row r="13" spans="1:55" s="106" customFormat="1" ht="84" x14ac:dyDescent="0.35">
      <c r="A13" s="104"/>
      <c r="B13" s="234" t="str">
        <f>IF('INT-Pivots'!G13="","",'INT-Pivots'!G13)</f>
        <v>Activity 1.4.2 An analytical report on gaps for implementing low-carbon transport in Sri Lanka</v>
      </c>
      <c r="C13" s="175" t="str">
        <f>IF('INT-Pivots'!H13="","",'INT-Pivots'!H13)</f>
        <v>Research, data collection, and/or report writing</v>
      </c>
      <c r="D13" s="176" t="e">
        <f>IF('INT-Pivots'!I13="","",IF(VALUE('INT-Pivots'!I13)=0,"",VALUE('INT-Pivots'!I13)))</f>
        <v>#VALUE!</v>
      </c>
      <c r="E13" s="204" t="str">
        <f>IF('INT-Pivots'!J13=0,"-",IF('INT-Pivots'!J13="(blank)","-",'INT-Pivots'!J13))</f>
        <v>null</v>
      </c>
      <c r="F13" s="177" t="str">
        <f>IF('INT-Pivots'!K13="","",IF('INT-Pivots'!K13="(blank)","By project end",VALUE('INT-Pivots'!K13)))</f>
        <v>By project end</v>
      </c>
      <c r="G13" s="178" t="str">
        <f>IF('INT-Pivots'!S13="","",IF('INT-Pivots'!S13="(blank)","-",'INT-Pivots'!S13))</f>
        <v>Research or study</v>
      </c>
      <c r="H13" s="175" t="str">
        <f>IF('INT-Pivots'!L13=0,"",'INT-Pivots'!L13)</f>
        <v>An analytical report on gaps in policies and regulatory framework, institutional, private and financial sector capacity/training needs and financial gap is completed and approved, with a focus on bridging this gap to ensure scaling up of EV integration into the transport sector in Sri Lanka</v>
      </c>
      <c r="I13" s="175" t="str">
        <f>IF('INT-Pivots'!M13=0,"",IF('INT-Pivots'!M13="(blank)","-",'INT-Pivots'!M13))</f>
        <v>null</v>
      </c>
      <c r="J13" s="148" t="str">
        <f>IF('INT-Pivots'!N13="","",'INT-Pivots'!N13)</f>
        <v>Enabling Environment for Electric Buses for Public Transport and their Pilot Deployment in Colombo, Sri Lanka (HDV-23-003)</v>
      </c>
      <c r="K13" s="148" t="str">
        <f>IF('INT-Pivots'!F13=0,"",IF('INT-Pivots'!F13="(blank)","",'INT-Pivots'!F13))</f>
        <v>HDV-23-003/1.4.2 An analytical report on gaps for implementing low-carbon transport in Sri Lanka</v>
      </c>
      <c r="L13" s="152" t="str">
        <f>IF('INT-Pivots'!O13="","",'INT-Pivots'!O13)</f>
        <v>United Nations Development Programme (UNDP) - Sri Lanka Country Office (24-035)</v>
      </c>
      <c r="M13" s="149" t="str">
        <f>IF('INT-Pivots'!P13="","",'INT-Pivots'!P13)</f>
        <v>Vehicles &amp; Engines</v>
      </c>
      <c r="N13" s="149" t="str">
        <f>IF('INT-Pivots'!Q13="","",'INT-Pivots'!Q13)</f>
        <v>Sri Lanka</v>
      </c>
      <c r="O13" s="149" t="str">
        <f>IF('INT-Pivots'!R13="","",'INT-Pivots'!R13)</f>
        <v>Ministry of Transport and Highways, Ministry of Power and Energy, National Transport Commission, Sri Lanka Transport Board, Western Province Road Passenger Transport Authority, Colombo Municipal Council</v>
      </c>
      <c r="P13" s="153"/>
      <c r="Q13" s="153"/>
      <c r="R13" s="358" t="s">
        <v>63</v>
      </c>
      <c r="S13" s="359" t="s">
        <v>172</v>
      </c>
      <c r="T13" s="359" t="s">
        <v>150</v>
      </c>
      <c r="U13" s="359" t="s">
        <v>173</v>
      </c>
      <c r="V13" s="359"/>
      <c r="W13" s="359"/>
      <c r="X13" s="151" t="s">
        <v>174</v>
      </c>
      <c r="Y13" s="151" t="s">
        <v>175</v>
      </c>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235"/>
      <c r="AV13" s="154"/>
      <c r="AW13" s="244"/>
      <c r="AX13" s="245"/>
      <c r="AY13" s="245"/>
      <c r="AZ13" s="245"/>
      <c r="BA13" s="245"/>
      <c r="BB13" s="245"/>
      <c r="BC13" s="105"/>
    </row>
    <row r="14" spans="1:55" s="106" customFormat="1" ht="59.5" customHeight="1" x14ac:dyDescent="0.35">
      <c r="A14" s="104"/>
      <c r="B14" s="234" t="str">
        <f>IF('INT-Pivots'!G14="","",'INT-Pivots'!G14)</f>
        <v>Activity 1.4.3 A report on planning replacement of ICE buses for public transport in Sri Lanka</v>
      </c>
      <c r="C14" s="175" t="str">
        <f>IF('INT-Pivots'!H14="","",'INT-Pivots'!H14)</f>
        <v>Research, data collection, and/or report writing</v>
      </c>
      <c r="D14" s="338" t="e">
        <f>IF('INT-Pivots'!I14="","",IF(VALUE('INT-Pivots'!I14)=0,"",VALUE('INT-Pivots'!I14)))</f>
        <v>#VALUE!</v>
      </c>
      <c r="E14" s="204" t="str">
        <f>IF('INT-Pivots'!J14=0,"-",IF('INT-Pivots'!J14="(blank)","-",'INT-Pivots'!J14))</f>
        <v>null</v>
      </c>
      <c r="F14" s="177" t="str">
        <f>IF('INT-Pivots'!K14="","",IF('INT-Pivots'!K14="(blank)","By project end",VALUE('INT-Pivots'!K14)))</f>
        <v>By project end</v>
      </c>
      <c r="G14" s="178" t="str">
        <f>IF('INT-Pivots'!S14="","",IF('INT-Pivots'!S14="(blank)","-",'INT-Pivots'!S14))</f>
        <v>Research or study</v>
      </c>
      <c r="H14" s="175" t="str">
        <f>IF('INT-Pivots'!L14=0,"",'INT-Pivots'!L14)</f>
        <v>A report on recommendations and planning of disposal of old buses and vehicles if replaced with electric buses (vehicles) during future project scale-up</v>
      </c>
      <c r="I14" s="175" t="str">
        <f>IF('INT-Pivots'!M14=0,"",IF('INT-Pivots'!M14="(blank)","-",'INT-Pivots'!M14))</f>
        <v>null</v>
      </c>
      <c r="J14" s="148" t="str">
        <f>IF('INT-Pivots'!N14="","",'INT-Pivots'!N14)</f>
        <v>Enabling Environment for Electric Buses for Public Transport and their Pilot Deployment in Colombo, Sri Lanka (HDV-23-003)</v>
      </c>
      <c r="K14" s="148" t="str">
        <f>IF('INT-Pivots'!F14=0,"",IF('INT-Pivots'!F14="(blank)","",'INT-Pivots'!F14))</f>
        <v>HDV-23-003/1.4.3 A report on planning replacement of ICE buses for public transport in Sri Lanka</v>
      </c>
      <c r="L14" s="152" t="str">
        <f>IF('INT-Pivots'!O14="","",'INT-Pivots'!O14)</f>
        <v>United Nations Development Programme (UNDP) - Sri Lanka Country Office (24-035)</v>
      </c>
      <c r="M14" s="149" t="str">
        <f>IF('INT-Pivots'!P14="","",'INT-Pivots'!P14)</f>
        <v>Vehicles &amp; Engines</v>
      </c>
      <c r="N14" s="149" t="str">
        <f>IF('INT-Pivots'!Q14="","",'INT-Pivots'!Q14)</f>
        <v>Sri Lanka</v>
      </c>
      <c r="O14" s="149" t="str">
        <f>IF('INT-Pivots'!R14="","",'INT-Pivots'!R14)</f>
        <v>Ministry of Transport and Highways, Ministry of Power and Energy, National Transport Commission, Sri Lanka Transport Board, Western Province Road Passenger Transport Authority, Colombo Municipal Council</v>
      </c>
      <c r="P14" s="153"/>
      <c r="Q14" s="153"/>
      <c r="R14" s="358" t="s">
        <v>63</v>
      </c>
      <c r="S14" s="359" t="s">
        <v>176</v>
      </c>
      <c r="T14" s="359" t="s">
        <v>150</v>
      </c>
      <c r="U14" s="359" t="s">
        <v>177</v>
      </c>
      <c r="V14" s="359"/>
      <c r="W14" s="359"/>
      <c r="X14" s="151" t="s">
        <v>174</v>
      </c>
      <c r="Y14" s="151" t="s">
        <v>175</v>
      </c>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235"/>
      <c r="AV14" s="154"/>
      <c r="AW14" s="244"/>
      <c r="AX14" s="245"/>
      <c r="AY14" s="245"/>
      <c r="AZ14" s="245"/>
      <c r="BA14" s="245"/>
      <c r="BB14" s="245"/>
      <c r="BC14" s="105"/>
    </row>
    <row r="15" spans="1:55" s="106" customFormat="1" ht="96" x14ac:dyDescent="0.35">
      <c r="A15" s="104"/>
      <c r="B15" s="234" t="str">
        <f>IF('INT-Pivots'!G15="","",'INT-Pivots'!G15)</f>
        <v>Output 1.6 Programme Support</v>
      </c>
      <c r="C15" s="175" t="str">
        <f>IF('INT-Pivots'!H15="","",'INT-Pivots'!H15)</f>
        <v>0</v>
      </c>
      <c r="D15" s="176" t="str">
        <f>IF('INT-Pivots'!I15="","",IF(VALUE('INT-Pivots'!I15)=0,"",VALUE('INT-Pivots'!I15)))</f>
        <v/>
      </c>
      <c r="E15" s="204" t="str">
        <f>IF('INT-Pivots'!J15=0,"-",IF('INT-Pivots'!J15="(blank)","-",'INT-Pivots'!J15))</f>
        <v>0</v>
      </c>
      <c r="F15" s="177">
        <f>IF('INT-Pivots'!K15="","",IF('INT-Pivots'!K15="(blank)","By project end",VALUE('INT-Pivots'!K15)))</f>
        <v>45716</v>
      </c>
      <c r="G15" s="178" t="str">
        <f>IF('INT-Pivots'!S15="","",IF('INT-Pivots'!S15="(blank)","-",'INT-Pivots'!S15))</f>
        <v>Research or study</v>
      </c>
      <c r="H15" s="175" t="str">
        <f>IF('INT-Pivots'!L15=0,"",'INT-Pivots'!L15)</f>
        <v>Viability assessments on operability of electric buses on various aspects is conducted; analytical report on improved safety, security and accessibility aspects of electric buses to make it more accommodative for women, children and physically challenged persons is also conducted</v>
      </c>
      <c r="I15" s="175" t="str">
        <f>IF('INT-Pivots'!M15=0,"",IF('INT-Pivots'!M15="(blank)","-",'INT-Pivots'!M15))</f>
        <v>Studies/reports are reviewed and approved by CCAC</v>
      </c>
      <c r="J15" s="148" t="str">
        <f>IF('INT-Pivots'!N15="","",'INT-Pivots'!N15)</f>
        <v>Enabling Environment for Electric Buses for Public Transport and their Pilot Deployment in Colombo, Sri Lanka (HDV-23-003)</v>
      </c>
      <c r="K15" s="148" t="str">
        <f>IF('INT-Pivots'!F15=0,"",IF('INT-Pivots'!F15="(blank)","",'INT-Pivots'!F15))</f>
        <v>HDV-23-003/1.6 Programme Support</v>
      </c>
      <c r="L15" s="152" t="str">
        <f>IF('INT-Pivots'!O15="","",'INT-Pivots'!O15)</f>
        <v>United Nations Development Programme (UNDP) - Sri Lanka Country Office (24-035)</v>
      </c>
      <c r="M15" s="149" t="str">
        <f>IF('INT-Pivots'!P15="","",'INT-Pivots'!P15)</f>
        <v>Vehicles &amp; Engines</v>
      </c>
      <c r="N15" s="149" t="str">
        <f>IF('INT-Pivots'!Q15="","",'INT-Pivots'!Q15)</f>
        <v>Sri Lanka</v>
      </c>
      <c r="O15" s="149" t="str">
        <f>IF('INT-Pivots'!R15="","",'INT-Pivots'!R15)</f>
        <v>Ministry of Transport and Highways, Ministry of Power and Energy, National Transport Commission, Sri Lanka Transport Board, Western Province Road Passenger Transport Authority, Colombo Municipal Council, Public Utilities Commission of Sri Lanka, Ceylon Electricity Board</v>
      </c>
      <c r="P15" s="153"/>
      <c r="Q15" s="153"/>
      <c r="R15" s="358" t="s">
        <v>174</v>
      </c>
      <c r="S15" s="359" t="s">
        <v>150</v>
      </c>
      <c r="T15" s="359" t="s">
        <v>150</v>
      </c>
      <c r="U15" s="359" t="s">
        <v>178</v>
      </c>
      <c r="V15" s="359"/>
      <c r="W15" s="359"/>
      <c r="X15" s="151" t="s">
        <v>174</v>
      </c>
      <c r="Y15" s="151" t="s">
        <v>179</v>
      </c>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235"/>
      <c r="AV15"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15" s="105"/>
      <c r="AX15" s="242"/>
      <c r="AY15" s="243"/>
      <c r="AZ15" s="242"/>
      <c r="BA15" s="242"/>
      <c r="BB15" s="242"/>
    </row>
    <row r="16" spans="1:55" s="106" customFormat="1" ht="180" x14ac:dyDescent="0.35">
      <c r="A16" s="104"/>
      <c r="B16" s="234" t="str">
        <f>IF('INT-Pivots'!G16="","",'INT-Pivots'!G16)</f>
        <v>Activity 1.6.1 Project Support</v>
      </c>
      <c r="C16" s="175" t="str">
        <f>IF('INT-Pivots'!H16="","",'INT-Pivots'!H16)</f>
        <v>Other</v>
      </c>
      <c r="D16" s="338" t="e">
        <f>IF('INT-Pivots'!I16="","",IF(VALUE('INT-Pivots'!I16)=0,"",VALUE('INT-Pivots'!I16)))</f>
        <v>#VALUE!</v>
      </c>
      <c r="E16" s="204" t="str">
        <f>IF('INT-Pivots'!J16=0,"-",IF('INT-Pivots'!J16="(blank)","-",'INT-Pivots'!J16))</f>
        <v>null</v>
      </c>
      <c r="F16" s="177" t="str">
        <f>IF('INT-Pivots'!K16="","",IF('INT-Pivots'!K16="(blank)","By project end",VALUE('INT-Pivots'!K16)))</f>
        <v>By project end</v>
      </c>
      <c r="G16" s="178" t="str">
        <f>IF('INT-Pivots'!S16="","",IF('INT-Pivots'!S16="(blank)","-",'INT-Pivots'!S16))</f>
        <v>Research or study</v>
      </c>
      <c r="H16" s="175" t="str">
        <f>IF('INT-Pivots'!L16=0,"",'INT-Pivots'!L16)</f>
        <v>Viability assessment - technical, operational, financial - is completed to identify locations, EV charging technology standards (SAE Combined Charging System (CCS), CHAdeMO, Type 2 charging, Tesla Superchargers etc.) and suitable entities to own and operate these charging stations, together with necessary regulatory feasibility is completed and approved. (Typically bus charging units are sold together with the electric buses by Original Equipment Manufacturers (OEMs). However, for future scale-up, deploying solar powered charging stations are envisaged, and thus this activity becomes essential.)</v>
      </c>
      <c r="I16" s="175" t="str">
        <f>IF('INT-Pivots'!M16=0,"",IF('INT-Pivots'!M16="(blank)","-",'INT-Pivots'!M16))</f>
        <v>null</v>
      </c>
      <c r="J16" s="148" t="str">
        <f>IF('INT-Pivots'!N16="","",'INT-Pivots'!N16)</f>
        <v>Enabling Environment for Electric Buses for Public Transport and their Pilot Deployment in Colombo, Sri Lanka (HDV-23-003)</v>
      </c>
      <c r="K16" s="148" t="str">
        <f>IF('INT-Pivots'!F16=0,"",IF('INT-Pivots'!F16="(blank)","",'INT-Pivots'!F16))</f>
        <v>HDV-23-003/1.6.1 Project Support</v>
      </c>
      <c r="L16" s="152" t="str">
        <f>IF('INT-Pivots'!O16="","",'INT-Pivots'!O16)</f>
        <v>United Nations Development Programme (UNDP) - Sri Lanka Country Office (24-035)</v>
      </c>
      <c r="M16" s="149" t="str">
        <f>IF('INT-Pivots'!P16="","",'INT-Pivots'!P16)</f>
        <v>Vehicles &amp; Engines</v>
      </c>
      <c r="N16" s="149" t="str">
        <f>IF('INT-Pivots'!Q16="","",'INT-Pivots'!Q16)</f>
        <v>Sri Lanka</v>
      </c>
      <c r="O16" s="149" t="str">
        <f>IF('INT-Pivots'!R16="","",'INT-Pivots'!R16)</f>
        <v>Ministry of Power and Energy, Public Utilities Commission of Sri Lanka, Ceylon Electricity Board</v>
      </c>
      <c r="P16" s="153"/>
      <c r="Q16" s="153"/>
      <c r="R16" s="358" t="s">
        <v>174</v>
      </c>
      <c r="S16" s="359" t="s">
        <v>150</v>
      </c>
      <c r="T16" s="359"/>
      <c r="U16" s="359"/>
      <c r="V16" s="359"/>
      <c r="W16" s="359"/>
      <c r="X16" s="151" t="s">
        <v>174</v>
      </c>
      <c r="Y16" s="151" t="s">
        <v>180</v>
      </c>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235"/>
      <c r="AV16"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16" s="105"/>
      <c r="AY16" s="107"/>
    </row>
    <row r="17" spans="1:51" s="106" customFormat="1" ht="100.5" customHeight="1" x14ac:dyDescent="0.35">
      <c r="A17" s="104"/>
      <c r="B17" s="234" t="str">
        <f>IF('INT-Pivots'!G17="","",'INT-Pivots'!G17)</f>
        <v>Output 2.1 Technical, operational, financial, economic and regulatory analysis of electric bus mobility opportunity in Sri Lanka is completed</v>
      </c>
      <c r="C17" s="175" t="str">
        <f>IF('INT-Pivots'!H17="","",'INT-Pivots'!H17)</f>
        <v>Number of SLCP knowledge resources or tools produced</v>
      </c>
      <c r="D17" s="338">
        <f>IF('INT-Pivots'!I17="","",IF(VALUE('INT-Pivots'!I17)=0,"",VALUE('INT-Pivots'!I17)))</f>
        <v>2</v>
      </c>
      <c r="E17" s="204" t="str">
        <f>IF('INT-Pivots'!J17=0,"-",IF('INT-Pivots'!J17="(blank)","-",'INT-Pivots'!J17))</f>
        <v>Studies/reports</v>
      </c>
      <c r="F17" s="177">
        <f>IF('INT-Pivots'!K17="","",IF('INT-Pivots'!K17="(blank)","By project end",VALUE('INT-Pivots'!K17)))</f>
        <v>45899</v>
      </c>
      <c r="G17" s="178" t="str">
        <f>IF('INT-Pivots'!S17="","",IF('INT-Pivots'!S17="(blank)","-",'INT-Pivots'!S17))</f>
        <v>Training materials, Participant list with gender breakdown, Training materials, Participant list with gender breakdown</v>
      </c>
      <c r="H17" s="175" t="str">
        <f>IF('INT-Pivots'!L17=0,"",'INT-Pivots'!L17)</f>
        <v>Design and delivery of training programs for capacity building of government institutional stakeholders on various aspects of operationalising electric buses in Sri Lanka will be conducted under this output.</v>
      </c>
      <c r="I17" s="175" t="str">
        <f>IF('INT-Pivots'!M17=0,"",IF('INT-Pivots'!M17="(blank)","-",'INT-Pivots'!M17))</f>
        <v>Attendance sheet and feedback from trainees shared with CCAC</v>
      </c>
      <c r="J17" s="148" t="str">
        <f>IF('INT-Pivots'!N17="","",'INT-Pivots'!N17)</f>
        <v>Enabling Environment for Electric Buses for Public Transport and their Pilot Deployment in Colombo, Sri Lanka (HDV-23-003)</v>
      </c>
      <c r="K17" s="148" t="str">
        <f>IF('INT-Pivots'!F17=0,"",IF('INT-Pivots'!F17="(blank)","",'INT-Pivots'!F17))</f>
        <v>HDV-23-003/2.1 Technical, operational, financial, economic and regulatory analysis of electric bus mobility opportunity in Sri Lanka is completed</v>
      </c>
      <c r="L17" s="152" t="str">
        <f>IF('INT-Pivots'!O17="","",'INT-Pivots'!O17)</f>
        <v>United Nations Development Programme (UNDP) - Sri Lanka Country Office (24-035)</v>
      </c>
      <c r="M17" s="149" t="str">
        <f>IF('INT-Pivots'!P17="","",'INT-Pivots'!P17)</f>
        <v>Vehicles &amp; Engines</v>
      </c>
      <c r="N17" s="149" t="str">
        <f>IF('INT-Pivots'!Q17="","",'INT-Pivots'!Q17)</f>
        <v>Sri Lanka</v>
      </c>
      <c r="O17" s="149" t="str">
        <f>IF('INT-Pivots'!R17="","",'INT-Pivots'!R17)</f>
        <v>Private bus operators' association and private bus operators, drivers, workshop technicians, Finance House association, Insurance association, commercial banks, leasing and financing companies</v>
      </c>
      <c r="P17" s="153"/>
      <c r="Q17" s="153"/>
      <c r="R17" s="358" t="s">
        <v>174</v>
      </c>
      <c r="S17" s="359" t="s">
        <v>150</v>
      </c>
      <c r="T17" s="359" t="s">
        <v>150</v>
      </c>
      <c r="U17" s="359" t="s">
        <v>150</v>
      </c>
      <c r="V17" s="359" t="s">
        <v>150</v>
      </c>
      <c r="W17" s="359" t="s">
        <v>150</v>
      </c>
      <c r="X17" s="151" t="s">
        <v>142</v>
      </c>
      <c r="Y17" s="151" t="s">
        <v>181</v>
      </c>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235"/>
      <c r="AV17"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17" s="105"/>
      <c r="AY17" s="107"/>
    </row>
    <row r="18" spans="1:51" s="106" customFormat="1" ht="84" x14ac:dyDescent="0.35">
      <c r="A18" s="104"/>
      <c r="B18" s="234" t="str">
        <f>IF('INT-Pivots'!G18="","",'INT-Pivots'!G18)</f>
        <v>Activity 2.1.1Viability assessment of EV charging stations is completed and approved</v>
      </c>
      <c r="C18" s="175" t="str">
        <f>IF('INT-Pivots'!H18="","",'INT-Pivots'!H18)</f>
        <v>Research, data collection, and/or report writing</v>
      </c>
      <c r="D18" s="338" t="e">
        <f>IF('INT-Pivots'!I18="","",IF(VALUE('INT-Pivots'!I18)=0,"",VALUE('INT-Pivots'!I18)))</f>
        <v>#VALUE!</v>
      </c>
      <c r="E18" s="204" t="str">
        <f>IF('INT-Pivots'!J18=0,"-",IF('INT-Pivots'!J18="(blank)","-",'INT-Pivots'!J18))</f>
        <v>null</v>
      </c>
      <c r="F18" s="177" t="str">
        <f>IF('INT-Pivots'!K18="","",IF('INT-Pivots'!K18="(blank)","By project end",VALUE('INT-Pivots'!K18)))</f>
        <v>By project end</v>
      </c>
      <c r="G18" s="178" t="str">
        <f>IF('INT-Pivots'!S18="","",IF('INT-Pivots'!S18="(blank)","-",'INT-Pivots'!S18))</f>
        <v>Research or study</v>
      </c>
      <c r="H18" s="175" t="str">
        <f>IF('INT-Pivots'!L18=0,"",'INT-Pivots'!L18)</f>
        <v>An Analytical report on safety, security, accessibility aspects of public transport buses in Sri Lanka, particularly from the perspective of women's safety and ease of accessibility of public transport buses for elderly/children/special needs commuters is completed</v>
      </c>
      <c r="I18" s="175" t="str">
        <f>IF('INT-Pivots'!M18=0,"",IF('INT-Pivots'!M18="(blank)","-",'INT-Pivots'!M18))</f>
        <v>null</v>
      </c>
      <c r="J18" s="148" t="str">
        <f>IF('INT-Pivots'!N18="","",'INT-Pivots'!N18)</f>
        <v>Enabling Environment for Electric Buses for Public Transport and their Pilot Deployment in Colombo, Sri Lanka (HDV-23-003)</v>
      </c>
      <c r="K18" s="148" t="str">
        <f>IF('INT-Pivots'!F18=0,"",IF('INT-Pivots'!F18="(blank)","",'INT-Pivots'!F18))</f>
        <v>HDV-23-003/2.1.1Viability assessment of EV charging stations is completed and approved</v>
      </c>
      <c r="L18" s="152" t="str">
        <f>IF('INT-Pivots'!O18="","",'INT-Pivots'!O18)</f>
        <v>United Nations Development Programme (UNDP) - Sri Lanka Country Office (24-035)</v>
      </c>
      <c r="M18" s="149" t="str">
        <f>IF('INT-Pivots'!P18="","",'INT-Pivots'!P18)</f>
        <v>Vehicles &amp; Engines</v>
      </c>
      <c r="N18" s="149" t="str">
        <f>IF('INT-Pivots'!Q18="","",'INT-Pivots'!Q18)</f>
        <v>Sri Lanka</v>
      </c>
      <c r="O18" s="149" t="str">
        <f>IF('INT-Pivots'!R18="","",'INT-Pivots'!R18)</f>
        <v>Ministry of Transport and Highways, Ministry of Power and Energy, National Transport Commission, Sri Lanka Transport Board, Western Province Road Passenger Transport Authority, Colombo Municipal Council</v>
      </c>
      <c r="P18" s="153"/>
      <c r="Q18" s="153"/>
      <c r="R18" s="358" t="s">
        <v>174</v>
      </c>
      <c r="S18" s="359" t="s">
        <v>150</v>
      </c>
      <c r="T18" s="359" t="s">
        <v>150</v>
      </c>
      <c r="U18" s="359" t="s">
        <v>150</v>
      </c>
      <c r="V18" s="359" t="s">
        <v>150</v>
      </c>
      <c r="W18" s="359" t="s">
        <v>150</v>
      </c>
      <c r="X18" s="151" t="s">
        <v>63</v>
      </c>
      <c r="Y18" s="151" t="s">
        <v>182</v>
      </c>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235"/>
      <c r="AV18"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18" s="105"/>
      <c r="AY18" s="107"/>
    </row>
    <row r="19" spans="1:51" s="106" customFormat="1" ht="180" x14ac:dyDescent="0.35">
      <c r="A19" s="104"/>
      <c r="B19" s="234" t="str">
        <f>IF('INT-Pivots'!G19="","",'INT-Pivots'!G19)</f>
        <v>Activity 2.1.2An Analytical gender (including elderly, children, specific needs commuter) specific report on safety, security, accessibility aspects of public transport buses in Sri Lanka</v>
      </c>
      <c r="C19" s="175" t="str">
        <f>IF('INT-Pivots'!H19="","",'INT-Pivots'!H19)</f>
        <v>Research, data collection, and/or report writing</v>
      </c>
      <c r="D19" s="176" t="e">
        <f>IF('INT-Pivots'!I19="","",IF(VALUE('INT-Pivots'!I19)=0,"",VALUE('INT-Pivots'!I19)))</f>
        <v>#VALUE!</v>
      </c>
      <c r="E19" s="204" t="str">
        <f>IF('INT-Pivots'!J19=0,"-",IF('INT-Pivots'!J19="(blank)","-",'INT-Pivots'!J19))</f>
        <v>null</v>
      </c>
      <c r="F19" s="177" t="str">
        <f>IF('INT-Pivots'!K19="","",IF('INT-Pivots'!K19="(blank)","By project end",VALUE('INT-Pivots'!K19)))</f>
        <v>By project end</v>
      </c>
      <c r="G19" s="178" t="str">
        <f>IF('INT-Pivots'!S19="","",IF('INT-Pivots'!S19="(blank)","-",'INT-Pivots'!S19))</f>
        <v>Participant list with gender breakdown</v>
      </c>
      <c r="H19" s="175" t="str">
        <f>IF('INT-Pivots'!L19=0,"",'INT-Pivots'!L19)</f>
        <v>Training programs, training at least 60 trainees (30% being women), designed and delivered for government institutional stakeholders (MoTH, MoPE, NTC, SLTB, WPRPTA, CMC) on techno-commercial (such as procurement, planning, performance evaluation, scheduling and charging infrastructure of electric bus systems), financial/economic and policy/regulatory (best practices etc.) frameworks for enabling electric bus deployment for public transport and associated bus charging stations in Sri Lanka; the training program needs to include gender-specific and accessibility/inclusivity aspects as well.</v>
      </c>
      <c r="I19" s="175" t="str">
        <f>IF('INT-Pivots'!M19=0,"",IF('INT-Pivots'!M19="(blank)","-",'INT-Pivots'!M19))</f>
        <v>null</v>
      </c>
      <c r="J19" s="148" t="str">
        <f>IF('INT-Pivots'!N19="","",'INT-Pivots'!N19)</f>
        <v>Enabling Environment for Electric Buses for Public Transport and their Pilot Deployment in Colombo, Sri Lanka (HDV-23-003)</v>
      </c>
      <c r="K19" s="148" t="str">
        <f>IF('INT-Pivots'!F19=0,"",IF('INT-Pivots'!F19="(blank)","",'INT-Pivots'!F19))</f>
        <v>HDV-23-003/2.1.2An Analytical gender (including elderly, children, specific needs commuter) specific report on safety, security, accessibility aspects of public transport buses in Sri Lanka</v>
      </c>
      <c r="L19" s="152" t="str">
        <f>IF('INT-Pivots'!O19="","",'INT-Pivots'!O19)</f>
        <v>United Nations Development Programme (UNDP) - Sri Lanka Country Office (24-035)</v>
      </c>
      <c r="M19" s="149" t="str">
        <f>IF('INT-Pivots'!P19="","",'INT-Pivots'!P19)</f>
        <v>Vehicles &amp; Engines</v>
      </c>
      <c r="N19" s="149" t="str">
        <f>IF('INT-Pivots'!Q19="","",'INT-Pivots'!Q19)</f>
        <v>Sri Lanka</v>
      </c>
      <c r="O19" s="149" t="str">
        <f>IF('INT-Pivots'!R19="","",'INT-Pivots'!R19)</f>
        <v>Ministry of Transport and Highways, Ministry of Power and Energy, National Transport Commission, Sri Lanka Transport Board, Western Province Road Passenger Transport Authority, Colombo Municipal Council</v>
      </c>
      <c r="P19" s="153"/>
      <c r="Q19" s="153"/>
      <c r="R19" s="358" t="s">
        <v>174</v>
      </c>
      <c r="S19" s="359" t="s">
        <v>150</v>
      </c>
      <c r="T19" s="359" t="s">
        <v>150</v>
      </c>
      <c r="U19" s="359" t="s">
        <v>150</v>
      </c>
      <c r="V19" s="359" t="s">
        <v>150</v>
      </c>
      <c r="W19" s="359" t="s">
        <v>150</v>
      </c>
      <c r="X19" s="151" t="s">
        <v>63</v>
      </c>
      <c r="Y19" s="151" t="s">
        <v>183</v>
      </c>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235"/>
      <c r="AV19"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19" s="105"/>
      <c r="AY19" s="107"/>
    </row>
    <row r="20" spans="1:51" s="106" customFormat="1" ht="144" x14ac:dyDescent="0.35">
      <c r="A20" s="104"/>
      <c r="B20" s="234" t="str">
        <f>IF('INT-Pivots'!G20="","",'INT-Pivots'!G20)</f>
        <v>Output 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v>
      </c>
      <c r="C20" s="175" t="str">
        <f>IF('INT-Pivots'!H20="","",'INT-Pivots'!H20)</f>
        <v>Number of person hours of training provided</v>
      </c>
      <c r="D20" s="338">
        <f>IF('INT-Pivots'!I20="","",IF(VALUE('INT-Pivots'!I20)=0,"",VALUE('INT-Pivots'!I20)))</f>
        <v>6720</v>
      </c>
      <c r="E20" s="204" t="str">
        <f>IF('INT-Pivots'!J20=0,"-",IF('INT-Pivots'!J20="(blank)","-",'INT-Pivots'!J20))</f>
        <v>Person hours</v>
      </c>
      <c r="F20" s="177">
        <f>IF('INT-Pivots'!K20="","",IF('INT-Pivots'!K20="(blank)","By project end",VALUE('INT-Pivots'!K20)))</f>
        <v>45991</v>
      </c>
      <c r="G20" s="178" t="str">
        <f>IF('INT-Pivots'!S20="","",IF('INT-Pivots'!S20="(blank)","-",'INT-Pivots'!S20))</f>
        <v>Training materials, Training materials, Participant list with gender breakdown, Training materials, Training materials, Participant list with gender breakdown</v>
      </c>
      <c r="H20" s="175" t="str">
        <f>IF('INT-Pivots'!L20=0,"",'INT-Pivots'!L20)</f>
        <v>Design and delivery of training programs for capacity building of private sector stakeholders on technical features of electric buses, economic/financial viability of e-buses will be conducted under this output.</v>
      </c>
      <c r="I20" s="175" t="str">
        <f>IF('INT-Pivots'!M20=0,"",IF('INT-Pivots'!M20="(blank)","-",'INT-Pivots'!M20))</f>
        <v>Attendance sheet and feedback from trainees shared with CCAC</v>
      </c>
      <c r="J20" s="148" t="str">
        <f>IF('INT-Pivots'!N20="","",'INT-Pivots'!N20)</f>
        <v>Enabling Environment for Electric Buses for Public Transport and their Pilot Deployment in Colombo, Sri Lanka (HDV-23-003)</v>
      </c>
      <c r="K20" s="148" t="str">
        <f>IF('INT-Pivots'!F20=0,"",IF('INT-Pivots'!F20="(blank)","",'INT-Pivots'!F20))</f>
        <v>HDV-23-003/2.2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v>
      </c>
      <c r="L20" s="152" t="str">
        <f>IF('INT-Pivots'!O20="","",'INT-Pivots'!O20)</f>
        <v>United Nations Development Programme (UNDP) - Sri Lanka Country Office (24-035)</v>
      </c>
      <c r="M20" s="149" t="str">
        <f>IF('INT-Pivots'!P20="","",'INT-Pivots'!P20)</f>
        <v>Vehicles &amp; Engines</v>
      </c>
      <c r="N20" s="149" t="str">
        <f>IF('INT-Pivots'!Q20="","",'INT-Pivots'!Q20)</f>
        <v>Sri Lanka</v>
      </c>
      <c r="O20" s="149" t="str">
        <f>IF('INT-Pivots'!R20="","",'INT-Pivots'!R20)</f>
        <v>Ministry of Transport and Highways, Ministry of Power and Energy, National Transport Commission, Sri Lanka Transport Board, Western Province Road Passenger Transport Authority, Colombo Municipal Council</v>
      </c>
      <c r="P20" s="153"/>
      <c r="Q20" s="153"/>
      <c r="R20" s="358" t="s">
        <v>174</v>
      </c>
      <c r="S20" s="359" t="s">
        <v>150</v>
      </c>
      <c r="T20" s="359" t="s">
        <v>150</v>
      </c>
      <c r="U20" s="359" t="s">
        <v>150</v>
      </c>
      <c r="V20" s="359" t="s">
        <v>150</v>
      </c>
      <c r="W20" s="359" t="s">
        <v>150</v>
      </c>
      <c r="X20" s="151" t="s">
        <v>142</v>
      </c>
      <c r="Y20" s="151" t="s">
        <v>184</v>
      </c>
      <c r="Z20" s="151" t="s">
        <v>185</v>
      </c>
      <c r="AA20" s="151"/>
      <c r="AB20" s="151"/>
      <c r="AC20" s="151"/>
      <c r="AD20" s="151"/>
      <c r="AE20" s="151"/>
      <c r="AF20" s="151"/>
      <c r="AG20" s="151"/>
      <c r="AH20" s="151"/>
      <c r="AI20" s="151"/>
      <c r="AJ20" s="151"/>
      <c r="AK20" s="151"/>
      <c r="AL20" s="151"/>
      <c r="AM20" s="151"/>
      <c r="AN20" s="151"/>
      <c r="AO20" s="151"/>
      <c r="AP20" s="151"/>
      <c r="AQ20" s="151"/>
      <c r="AR20" s="151"/>
      <c r="AS20" s="151"/>
      <c r="AT20" s="151"/>
      <c r="AU20" s="235"/>
      <c r="AV20"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0" s="105"/>
      <c r="AY20" s="107"/>
    </row>
    <row r="21" spans="1:51" s="106" customFormat="1" ht="168" x14ac:dyDescent="0.35">
      <c r="A21" s="104"/>
      <c r="B21" s="234" t="str">
        <f>IF('INT-Pivots'!G21="","",'INT-Pivots'!G21)</f>
        <v>Activity 2.2.1Training programs designed and delivered for government institutional stakeholders</v>
      </c>
      <c r="C21" s="175" t="str">
        <f>IF('INT-Pivots'!H21="","",'INT-Pivots'!H21)</f>
        <v>Developing and/or delivering training</v>
      </c>
      <c r="D21" s="338" t="e">
        <f>IF('INT-Pivots'!I21="","",IF(VALUE('INT-Pivots'!I21)=0,"",VALUE('INT-Pivots'!I21)))</f>
        <v>#VALUE!</v>
      </c>
      <c r="E21" s="204" t="str">
        <f>IF('INT-Pivots'!J21=0,"-",IF('INT-Pivots'!J21="(blank)","-",'INT-Pivots'!J21))</f>
        <v>null</v>
      </c>
      <c r="F21" s="177" t="str">
        <f>IF('INT-Pivots'!K21="","",IF('INT-Pivots'!K21="(blank)","By project end",VALUE('INT-Pivots'!K21)))</f>
        <v>By project end</v>
      </c>
      <c r="G21" s="178" t="str">
        <f>IF('INT-Pivots'!S21="","",IF('INT-Pivots'!S21="(blank)","-",'INT-Pivots'!S21))</f>
        <v>Participant list with gender breakdown</v>
      </c>
      <c r="H21" s="175" t="str">
        <f>IF('INT-Pivots'!L21=0,"",'INT-Pivots'!L21)</f>
        <v>Training programs, training at least 30 trainees (50% being women), designed and delivered for commercial banks/financial institutions (loan officers and senior executives of banks/leasing and financing companies involved in or interested in lending to electric bus mobility sector) on techno-commercial, financial/economic and policy/regulatory frameworks for enabling electric bus deployment for public transport and associated bus charging stations in Sri Lanka; the training program needs to include gender-specific and accessibility/inclusivity aspects as well.</v>
      </c>
      <c r="I21" s="175" t="str">
        <f>IF('INT-Pivots'!M21=0,"",IF('INT-Pivots'!M21="(blank)","-",'INT-Pivots'!M21))</f>
        <v>null</v>
      </c>
      <c r="J21" s="148" t="str">
        <f>IF('INT-Pivots'!N21="","",'INT-Pivots'!N21)</f>
        <v>Enabling Environment for Electric Buses for Public Transport and their Pilot Deployment in Colombo, Sri Lanka (HDV-23-003)</v>
      </c>
      <c r="K21" s="148" t="str">
        <f>IF('INT-Pivots'!F21=0,"",IF('INT-Pivots'!F21="(blank)","",'INT-Pivots'!F21))</f>
        <v>HDV-23-003/2.2.1Training programs designed and delivered for government institutional stakeholders</v>
      </c>
      <c r="L21" s="152" t="str">
        <f>IF('INT-Pivots'!O21="","",'INT-Pivots'!O21)</f>
        <v>United Nations Development Programme (UNDP) - Sri Lanka Country Office (24-035)</v>
      </c>
      <c r="M21" s="149" t="str">
        <f>IF('INT-Pivots'!P21="","",'INT-Pivots'!P21)</f>
        <v>Vehicles &amp; Engines</v>
      </c>
      <c r="N21" s="149" t="str">
        <f>IF('INT-Pivots'!Q21="","",'INT-Pivots'!Q21)</f>
        <v>Sri Lanka</v>
      </c>
      <c r="O21" s="149" t="str">
        <f>IF('INT-Pivots'!R21="","",'INT-Pivots'!R21)</f>
        <v>Finance House association, Insurance association, commercial banks, leasing and financing companies</v>
      </c>
      <c r="P21" s="153"/>
      <c r="Q21" s="153"/>
      <c r="R21" s="358" t="s">
        <v>63</v>
      </c>
      <c r="S21" s="359" t="s">
        <v>186</v>
      </c>
      <c r="T21" s="359" t="s">
        <v>150</v>
      </c>
      <c r="U21" s="359" t="s">
        <v>187</v>
      </c>
      <c r="V21" s="359" t="s">
        <v>150</v>
      </c>
      <c r="W21" s="359" t="s">
        <v>150</v>
      </c>
      <c r="X21" s="151" t="s">
        <v>63</v>
      </c>
      <c r="Y21" s="151" t="s">
        <v>188</v>
      </c>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235"/>
      <c r="AV21"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21" s="105"/>
      <c r="AY21" s="107"/>
    </row>
    <row r="22" spans="1:51" s="106" customFormat="1" ht="204" x14ac:dyDescent="0.35">
      <c r="A22" s="104"/>
      <c r="B22" s="234" t="str">
        <f>IF('INT-Pivots'!G22="","",'INT-Pivots'!G22)</f>
        <v>Output 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v>
      </c>
      <c r="C22" s="175" t="str">
        <f>IF('INT-Pivots'!H22="","",'INT-Pivots'!H22)</f>
        <v>Number of person hours of training provided</v>
      </c>
      <c r="D22" s="338">
        <f>IF('INT-Pivots'!I22="","",IF(VALUE('INT-Pivots'!I22)=0,"",VALUE('INT-Pivots'!I22)))</f>
        <v>9840</v>
      </c>
      <c r="E22" s="204" t="str">
        <f>IF('INT-Pivots'!J22=0,"-",IF('INT-Pivots'!J22="(blank)","-",'INT-Pivots'!J22))</f>
        <v>Person hours</v>
      </c>
      <c r="F22" s="177">
        <f>IF('INT-Pivots'!K22="","",IF('INT-Pivots'!K22="(blank)","By project end",VALUE('INT-Pivots'!K22)))</f>
        <v>45961</v>
      </c>
      <c r="G22" s="178" t="str">
        <f>IF('INT-Pivots'!S22="","",IF('INT-Pivots'!S22="(blank)","-",'INT-Pivots'!S22))</f>
        <v>Tool, Tool, Photo or video, Tool, Tool, Photo or video</v>
      </c>
      <c r="H22" s="175" t="str">
        <f>IF('INT-Pivots'!L22=0,"",'INT-Pivots'!L22)</f>
        <v>Various targeted promotional events and public awareness campaigns on benefits of using low-carbon public transport in Sri Lanka will be held to gain public support for above transition</v>
      </c>
      <c r="I22" s="175" t="str">
        <f>IF('INT-Pivots'!M22=0,"",IF('INT-Pivots'!M22="(blank)","-",'INT-Pivots'!M22))</f>
        <v>Campaign materials and photos shared with CCAC</v>
      </c>
      <c r="J22" s="148" t="str">
        <f>IF('INT-Pivots'!N22="","",'INT-Pivots'!N22)</f>
        <v>Enabling Environment for Electric Buses for Public Transport and their Pilot Deployment in Colombo, Sri Lanka (HDV-23-003)</v>
      </c>
      <c r="K22" s="148" t="str">
        <f>IF('INT-Pivots'!F22=0,"",IF('INT-Pivots'!F22="(blank)","",'INT-Pivots'!F22))</f>
        <v>HDV-23-003/3.1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v>
      </c>
      <c r="L22" s="152" t="str">
        <f>IF('INT-Pivots'!O22="","",'INT-Pivots'!O22)</f>
        <v>United Nations Development Programme (UNDP) - Sri Lanka Country Office (24-035)</v>
      </c>
      <c r="M22" s="149" t="str">
        <f>IF('INT-Pivots'!P22="","",'INT-Pivots'!P22)</f>
        <v>Vehicles &amp; Engines</v>
      </c>
      <c r="N22" s="149" t="str">
        <f>IF('INT-Pivots'!Q22="","",'INT-Pivots'!Q22)</f>
        <v>Sri Lanka</v>
      </c>
      <c r="O22" s="149" t="str">
        <f>IF('INT-Pivots'!R22="","",'INT-Pivots'!R22)</f>
        <v>Ministry of Transport and Highways, Ministry of Power and Energy, National Transport Commission, Sri Lanka Transport Board, Western Province Road Passenger Transport Authority, Colombo Municipal Council, private bus operators, commuters, public</v>
      </c>
      <c r="P22" s="153"/>
      <c r="Q22" s="153"/>
      <c r="R22" s="358" t="s">
        <v>174</v>
      </c>
      <c r="S22" s="359" t="s">
        <v>150</v>
      </c>
      <c r="T22" s="359" t="s">
        <v>150</v>
      </c>
      <c r="U22" s="359" t="s">
        <v>150</v>
      </c>
      <c r="V22" s="359" t="s">
        <v>150</v>
      </c>
      <c r="W22" s="359" t="s">
        <v>150</v>
      </c>
      <c r="X22" s="151" t="s">
        <v>142</v>
      </c>
      <c r="Y22" s="151" t="s">
        <v>189</v>
      </c>
      <c r="Z22" s="151" t="s">
        <v>190</v>
      </c>
      <c r="AA22" s="151"/>
      <c r="AB22" s="151"/>
      <c r="AC22" s="151"/>
      <c r="AD22" s="151"/>
      <c r="AE22" s="151"/>
      <c r="AF22" s="151"/>
      <c r="AG22" s="151"/>
      <c r="AH22" s="151"/>
      <c r="AI22" s="151"/>
      <c r="AJ22" s="151"/>
      <c r="AK22" s="151"/>
      <c r="AL22" s="151"/>
      <c r="AM22" s="151"/>
      <c r="AN22" s="151"/>
      <c r="AO22" s="151"/>
      <c r="AP22" s="151"/>
      <c r="AQ22" s="151"/>
      <c r="AR22" s="151"/>
      <c r="AS22" s="151"/>
      <c r="AT22" s="151"/>
      <c r="AU22" s="235"/>
      <c r="AV22"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2" s="105"/>
      <c r="AY22" s="107"/>
    </row>
    <row r="23" spans="1:51" s="106" customFormat="1" ht="108" x14ac:dyDescent="0.35">
      <c r="A23" s="104"/>
      <c r="B23" s="234" t="str">
        <f>IF('INT-Pivots'!G23="","",'INT-Pivots'!G23)</f>
        <v>Activity 3.1.1Training programs designed and delivered for commercial banks/financial institutions</v>
      </c>
      <c r="C23" s="175" t="str">
        <f>IF('INT-Pivots'!H23="","",'INT-Pivots'!H23)</f>
        <v>Developing and/or delivering training</v>
      </c>
      <c r="D23" s="176" t="e">
        <f>IF('INT-Pivots'!I23="","",IF(VALUE('INT-Pivots'!I23)=0,"",VALUE('INT-Pivots'!I23)))</f>
        <v>#VALUE!</v>
      </c>
      <c r="E23" s="204" t="str">
        <f>IF('INT-Pivots'!J23=0,"-",IF('INT-Pivots'!J23="(blank)","-",'INT-Pivots'!J23))</f>
        <v>null</v>
      </c>
      <c r="F23" s="177" t="str">
        <f>IF('INT-Pivots'!K23="","",IF('INT-Pivots'!K23="(blank)","By project end",VALUE('INT-Pivots'!K23)))</f>
        <v>By project end</v>
      </c>
      <c r="G23" s="178" t="str">
        <f>IF('INT-Pivots'!S23="","",IF('INT-Pivots'!S23="(blank)","-",'INT-Pivots'!S23))</f>
        <v>Participant list with gender breakdown</v>
      </c>
      <c r="H23" s="175" t="str">
        <f>IF('INT-Pivots'!L23=0,"",'INT-Pivots'!L23)</f>
        <v>Training programs, training at least 60 trainees (10% being women), designed and delivered to private bus operators, their bus drivers and workshop technicians on electric bus operational and financial feasibility (vs ICE buses), e-bus driving techniques, safety (including women's safety) and security aspects and maintenance, management of EV batteries/their scientific disposal.</v>
      </c>
      <c r="I23" s="175" t="str">
        <f>IF('INT-Pivots'!M23=0,"",IF('INT-Pivots'!M23="(blank)","-",'INT-Pivots'!M23))</f>
        <v>null</v>
      </c>
      <c r="J23" s="148" t="str">
        <f>IF('INT-Pivots'!N23="","",'INT-Pivots'!N23)</f>
        <v>Enabling Environment for Electric Buses for Public Transport and their Pilot Deployment in Colombo, Sri Lanka (HDV-23-003)</v>
      </c>
      <c r="K23" s="148" t="str">
        <f>IF('INT-Pivots'!F23=0,"",IF('INT-Pivots'!F23="(blank)","",'INT-Pivots'!F23))</f>
        <v>HDV-23-003/3.1.1Training programs designed and delivered for commercial banks/financial institutions</v>
      </c>
      <c r="L23" s="152" t="str">
        <f>IF('INT-Pivots'!O23="","",'INT-Pivots'!O23)</f>
        <v>United Nations Development Programme (UNDP) - Sri Lanka Country Office (24-035)</v>
      </c>
      <c r="M23" s="149" t="str">
        <f>IF('INT-Pivots'!P23="","",'INT-Pivots'!P23)</f>
        <v>Vehicles &amp; Engines</v>
      </c>
      <c r="N23" s="149" t="str">
        <f>IF('INT-Pivots'!Q23="","",'INT-Pivots'!Q23)</f>
        <v>Sri Lanka</v>
      </c>
      <c r="O23" s="149" t="str">
        <f>IF('INT-Pivots'!R23="","",'INT-Pivots'!R23)</f>
        <v>Private bus operators' association and private bus operators, drivers, workshop technicians</v>
      </c>
      <c r="P23" s="153"/>
      <c r="Q23" s="153"/>
      <c r="R23" s="358" t="s">
        <v>174</v>
      </c>
      <c r="S23" s="359" t="s">
        <v>150</v>
      </c>
      <c r="T23" s="359" t="s">
        <v>150</v>
      </c>
      <c r="U23" s="359" t="s">
        <v>150</v>
      </c>
      <c r="V23" s="359" t="s">
        <v>150</v>
      </c>
      <c r="W23" s="359" t="s">
        <v>150</v>
      </c>
      <c r="X23" s="151" t="s">
        <v>174</v>
      </c>
      <c r="Y23" s="151" t="s">
        <v>191</v>
      </c>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235"/>
      <c r="AV23"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23" s="105"/>
      <c r="AY23" s="107"/>
    </row>
    <row r="24" spans="1:51" s="106" customFormat="1" ht="120" x14ac:dyDescent="0.35">
      <c r="A24" s="104"/>
      <c r="B24" s="234" t="str">
        <f>IF('INT-Pivots'!G24="","",'INT-Pivots'!G24)</f>
        <v>Activity 3.1.2Training programs designed and delivered to private bus operators and their bus drivers and workshop technicians</v>
      </c>
      <c r="C24" s="175" t="str">
        <f>IF('INT-Pivots'!H24="","",'INT-Pivots'!H24)</f>
        <v>Developing and/or delivering training</v>
      </c>
      <c r="D24" s="176" t="e">
        <f>IF('INT-Pivots'!I24="","",IF(VALUE('INT-Pivots'!I24)=0,"",VALUE('INT-Pivots'!I24)))</f>
        <v>#VALUE!</v>
      </c>
      <c r="E24" s="204" t="str">
        <f>IF('INT-Pivots'!J24=0,"-",IF('INT-Pivots'!J24="(blank)","-",'INT-Pivots'!J24))</f>
        <v>null</v>
      </c>
      <c r="F24" s="177" t="str">
        <f>IF('INT-Pivots'!K24="","",IF('INT-Pivots'!K24="(blank)","By project end",VALUE('INT-Pivots'!K24)))</f>
        <v>By project end</v>
      </c>
      <c r="G24" s="178" t="str">
        <f>IF('INT-Pivots'!S24="","",IF('INT-Pivots'!S24="(blank)","-",'INT-Pivots'!S24))</f>
        <v>Photo or video</v>
      </c>
      <c r="H24" s="175" t="str">
        <f>IF('INT-Pivots'!L24=0,"",'INT-Pivots'!L24)</f>
        <v>At least 5 multi-channel mass media, social media and PIS promotional/advertising campaign designed and executed about the benefits of public transport, particularly low-carbon options such as electric buses, rail transport, park-and-ride schemes, bicycling, walking etc. This should include ongoing television/radio advertisements, print/newspaper campaigns running for about a month.</v>
      </c>
      <c r="I24" s="175" t="str">
        <f>IF('INT-Pivots'!M24=0,"",IF('INT-Pivots'!M24="(blank)","-",'INT-Pivots'!M24))</f>
        <v>null</v>
      </c>
      <c r="J24" s="148" t="str">
        <f>IF('INT-Pivots'!N24="","",'INT-Pivots'!N24)</f>
        <v>Enabling Environment for Electric Buses for Public Transport and their Pilot Deployment in Colombo, Sri Lanka (HDV-23-003)</v>
      </c>
      <c r="K24" s="148" t="str">
        <f>IF('INT-Pivots'!F24=0,"",IF('INT-Pivots'!F24="(blank)","",'INT-Pivots'!F24))</f>
        <v>HDV-23-003/3.1.2Training programs designed and delivered to private bus operators and their bus drivers and workshop technicians</v>
      </c>
      <c r="L24" s="152" t="str">
        <f>IF('INT-Pivots'!O24="","",'INT-Pivots'!O24)</f>
        <v>United Nations Development Programme (UNDP) - Sri Lanka Country Office (24-035)</v>
      </c>
      <c r="M24" s="149" t="str">
        <f>IF('INT-Pivots'!P24="","",'INT-Pivots'!P24)</f>
        <v>Vehicles &amp; Engines</v>
      </c>
      <c r="N24" s="149" t="str">
        <f>IF('INT-Pivots'!Q24="","",'INT-Pivots'!Q24)</f>
        <v>Sri Lanka</v>
      </c>
      <c r="O24" s="149" t="str">
        <f>IF('INT-Pivots'!R24="","",'INT-Pivots'!R24)</f>
        <v>Ministry of Transport and Highways, Ministry of Power and Energy, National Transport Commission, Sri Lanka Transport Board, Western Province Road Passenger Transport Authority, Colombo Municipal Council, private bus operators, commuters, public</v>
      </c>
      <c r="P24" s="153"/>
      <c r="Q24" s="153"/>
      <c r="R24" s="358" t="s">
        <v>174</v>
      </c>
      <c r="S24" s="359" t="s">
        <v>150</v>
      </c>
      <c r="T24" s="359" t="s">
        <v>150</v>
      </c>
      <c r="U24" s="359" t="s">
        <v>150</v>
      </c>
      <c r="V24" s="359" t="s">
        <v>150</v>
      </c>
      <c r="W24" s="359" t="s">
        <v>150</v>
      </c>
      <c r="X24" s="151" t="s">
        <v>174</v>
      </c>
      <c r="Y24" s="151" t="s">
        <v>191</v>
      </c>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235"/>
      <c r="AV24"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24" s="105"/>
      <c r="AY24" s="107"/>
    </row>
    <row r="25" spans="1:51" s="106" customFormat="1" ht="96" x14ac:dyDescent="0.35">
      <c r="A25" s="104"/>
      <c r="B25" s="234" t="str">
        <f>IF('INT-Pivots'!G25="","",'INT-Pivots'!G25)</f>
        <v>Output 3.2 Increased awareness and sensitization among local residents regarding the benefits of using public transport in general, and low-carbon electric mobility in particular, including safety aspects for women</v>
      </c>
      <c r="C25" s="175" t="str">
        <f>IF('INT-Pivots'!H25="","",'INT-Pivots'!H25)</f>
        <v>Number of partnerships, associations, or campaigns launched to drive SLCP action</v>
      </c>
      <c r="D25" s="338">
        <f>IF('INT-Pivots'!I25="","",IF(VALUE('INT-Pivots'!I25)=0,"",VALUE('INT-Pivots'!I25)))</f>
        <v>35</v>
      </c>
      <c r="E25" s="204" t="str">
        <f>IF('INT-Pivots'!J25=0,"-",IF('INT-Pivots'!J25="(blank)","-",'INT-Pivots'!J25))</f>
        <v>Campaigns</v>
      </c>
      <c r="F25" s="177">
        <f>IF('INT-Pivots'!K25="","",IF('INT-Pivots'!K25="(blank)","By project end",VALUE('INT-Pivots'!K25)))</f>
        <v>45991</v>
      </c>
      <c r="G25" s="178" t="str">
        <f>IF('INT-Pivots'!S25="","",IF('INT-Pivots'!S25="(blank)","-",'INT-Pivots'!S25))</f>
        <v>Inventory, Funding proposal, Photo or video</v>
      </c>
      <c r="H25" s="175" t="str">
        <f>IF('INT-Pivots'!L25=0,"",'INT-Pivots'!L25)</f>
        <v>Technical assistance provided to the government of Sri Lanka to setup and operationalise subsidy scheme to enable procurement and deployment of the first electric buses for public transport in Sri Lanka</v>
      </c>
      <c r="I25" s="175" t="str">
        <f>IF('INT-Pivots'!M25=0,"",IF('INT-Pivots'!M25="(blank)","-",'INT-Pivots'!M25))</f>
        <v>Procurement documents reviewed and approved by CCAC</v>
      </c>
      <c r="J25" s="148" t="str">
        <f>IF('INT-Pivots'!N25="","",'INT-Pivots'!N25)</f>
        <v>Enabling Environment for Electric Buses for Public Transport and their Pilot Deployment in Colombo, Sri Lanka (HDV-23-003)</v>
      </c>
      <c r="K25" s="148" t="str">
        <f>IF('INT-Pivots'!F25=0,"",IF('INT-Pivots'!F25="(blank)","",'INT-Pivots'!F25))</f>
        <v>HDV-23-003/3.2 Increased awareness and sensitization among local residents regarding the benefits of using public transport in general, and low-carbon electric mobility in particular, including safety aspects for women</v>
      </c>
      <c r="L25" s="152" t="str">
        <f>IF('INT-Pivots'!O25="","",'INT-Pivots'!O25)</f>
        <v>United Nations Development Programme (UNDP) - Sri Lanka Country Office (24-035)</v>
      </c>
      <c r="M25" s="149" t="str">
        <f>IF('INT-Pivots'!P25="","",'INT-Pivots'!P25)</f>
        <v>Vehicles &amp; Engines</v>
      </c>
      <c r="N25" s="149" t="str">
        <f>IF('INT-Pivots'!Q25="","",'INT-Pivots'!Q25)</f>
        <v>Sri Lanka</v>
      </c>
      <c r="O25" s="149" t="str">
        <f>IF('INT-Pivots'!R25="","",'INT-Pivots'!R25)</f>
        <v>Ministry of Transport and Highways, Ministry of Power and Energy, National Transport Commission, Sri Lanka Transport Board, Western Province Road Passenger Transport Authority, Colombo Municipal Council</v>
      </c>
      <c r="P25" s="153"/>
      <c r="Q25" s="153"/>
      <c r="R25" s="358" t="s">
        <v>174</v>
      </c>
      <c r="S25" s="359" t="s">
        <v>150</v>
      </c>
      <c r="T25" s="359" t="s">
        <v>150</v>
      </c>
      <c r="U25" s="359" t="s">
        <v>150</v>
      </c>
      <c r="V25" s="359" t="s">
        <v>150</v>
      </c>
      <c r="W25" s="359" t="s">
        <v>150</v>
      </c>
      <c r="X25" s="151" t="s">
        <v>142</v>
      </c>
      <c r="Y25" s="151" t="s">
        <v>192</v>
      </c>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235"/>
      <c r="AV25"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5" s="105"/>
      <c r="AY25" s="107"/>
    </row>
    <row r="26" spans="1:51" s="106" customFormat="1" ht="60" x14ac:dyDescent="0.35">
      <c r="A26" s="104"/>
      <c r="B26" s="234" t="str">
        <f>IF('INT-Pivots'!G26="","",'INT-Pivots'!G26)</f>
        <v>Activity 3.2.1Mass media promotional campaigns on benefits of public transport</v>
      </c>
      <c r="C26" s="175" t="str">
        <f>IF('INT-Pivots'!H26="","",'INT-Pivots'!H26)</f>
        <v>Producing and distributing communications materials</v>
      </c>
      <c r="D26" s="338" t="e">
        <f>IF('INT-Pivots'!I26="","",IF(VALUE('INT-Pivots'!I26)=0,"",VALUE('INT-Pivots'!I26)))</f>
        <v>#VALUE!</v>
      </c>
      <c r="E26" s="204" t="str">
        <f>IF('INT-Pivots'!J26=0,"-",IF('INT-Pivots'!J26="(blank)","-",'INT-Pivots'!J26))</f>
        <v>null</v>
      </c>
      <c r="F26" s="177" t="str">
        <f>IF('INT-Pivots'!K26="","",IF('INT-Pivots'!K26="(blank)","By project end",VALUE('INT-Pivots'!K26)))</f>
        <v>By project end</v>
      </c>
      <c r="G26" s="178" t="str">
        <f>IF('INT-Pivots'!S26="","",IF('INT-Pivots'!S26="(blank)","-",'INT-Pivots'!S26))</f>
        <v>Photo or video</v>
      </c>
      <c r="H26" s="175" t="str">
        <f>IF('INT-Pivots'!L26=0,"",'INT-Pivots'!L26)</f>
        <v>At least 20 targeted promotional events (town-level/community-level, at SLTB bus stations, schools or corporate offices) designed, planned and executed on the benefits of using public transport</v>
      </c>
      <c r="I26" s="175" t="str">
        <f>IF('INT-Pivots'!M26=0,"",IF('INT-Pivots'!M26="(blank)","-",'INT-Pivots'!M26))</f>
        <v>null</v>
      </c>
      <c r="J26" s="148" t="str">
        <f>IF('INT-Pivots'!N26="","",'INT-Pivots'!N26)</f>
        <v>Enabling Environment for Electric Buses for Public Transport and their Pilot Deployment in Colombo, Sri Lanka (HDV-23-003)</v>
      </c>
      <c r="K26" s="148" t="str">
        <f>IF('INT-Pivots'!F26=0,"",IF('INT-Pivots'!F26="(blank)","",'INT-Pivots'!F26))</f>
        <v>HDV-23-003/3.2.1Mass media promotional campaigns on benefits of public transport</v>
      </c>
      <c r="L26" s="152" t="str">
        <f>IF('INT-Pivots'!O26="","",'INT-Pivots'!O26)</f>
        <v>United Nations Development Programme (UNDP) - Sri Lanka Country Office (24-035)</v>
      </c>
      <c r="M26" s="149" t="str">
        <f>IF('INT-Pivots'!P26="","",'INT-Pivots'!P26)</f>
        <v>Vehicles &amp; Engines</v>
      </c>
      <c r="N26" s="149" t="str">
        <f>IF('INT-Pivots'!Q26="","",'INT-Pivots'!Q26)</f>
        <v>Sri Lanka</v>
      </c>
      <c r="O26" s="149" t="str">
        <f>IF('INT-Pivots'!R26="","",'INT-Pivots'!R26)</f>
        <v>Ministry of Transport and Highways, Ministry of Power and Energy, National Transport Commission, Sri Lanka Transport Board, Western Province Road Passenger Transport Authority, Colombo Municipal Council, private bus operators, commuters, public</v>
      </c>
      <c r="P26" s="153"/>
      <c r="Q26" s="153"/>
      <c r="R26" s="358" t="s">
        <v>174</v>
      </c>
      <c r="S26" s="359" t="s">
        <v>150</v>
      </c>
      <c r="T26" s="359" t="s">
        <v>150</v>
      </c>
      <c r="U26" s="359" t="s">
        <v>150</v>
      </c>
      <c r="V26" s="359" t="s">
        <v>150</v>
      </c>
      <c r="W26" s="359" t="s">
        <v>150</v>
      </c>
      <c r="X26" s="151" t="s">
        <v>63</v>
      </c>
      <c r="Y26" s="151" t="s">
        <v>193</v>
      </c>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235"/>
      <c r="AV26"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26" s="105"/>
      <c r="AY26" s="107"/>
    </row>
    <row r="27" spans="1:51" s="106" customFormat="1" ht="72" x14ac:dyDescent="0.35">
      <c r="A27" s="104"/>
      <c r="B27" s="234" t="str">
        <f>IF('INT-Pivots'!G27="","",'INT-Pivots'!G27)</f>
        <v>Activity 3.2.2Targeted promotional events on benefits of public transport</v>
      </c>
      <c r="C27" s="175" t="str">
        <f>IF('INT-Pivots'!H27="","",'INT-Pivots'!H27)</f>
        <v>Organising, holding, or participating in a meeting or event</v>
      </c>
      <c r="D27" s="176" t="e">
        <f>IF('INT-Pivots'!I27="","",IF(VALUE('INT-Pivots'!I27)=0,"",VALUE('INT-Pivots'!I27)))</f>
        <v>#VALUE!</v>
      </c>
      <c r="E27" s="204" t="str">
        <f>IF('INT-Pivots'!J27=0,"-",IF('INT-Pivots'!J27="(blank)","-",'INT-Pivots'!J27))</f>
        <v>null</v>
      </c>
      <c r="F27" s="177" t="str">
        <f>IF('INT-Pivots'!K27="","",IF('INT-Pivots'!K27="(blank)","By project end",VALUE('INT-Pivots'!K27)))</f>
        <v>By project end</v>
      </c>
      <c r="G27" s="178" t="str">
        <f>IF('INT-Pivots'!S27="","",IF('INT-Pivots'!S27="(blank)","-",'INT-Pivots'!S27))</f>
        <v>Photo or video</v>
      </c>
      <c r="H27" s="175" t="str">
        <f>IF('INT-Pivots'!L27=0,"",'INT-Pivots'!L27)</f>
        <v>At least 10 targeted campaigns planned and executed on safety and comfort features on public transport buses, such as women's safety due to installation of CCTV cameras and road/driver safety features on electric buses</v>
      </c>
      <c r="I27" s="175" t="str">
        <f>IF('INT-Pivots'!M27=0,"",IF('INT-Pivots'!M27="(blank)","-",'INT-Pivots'!M27))</f>
        <v>null</v>
      </c>
      <c r="J27" s="148" t="str">
        <f>IF('INT-Pivots'!N27="","",'INT-Pivots'!N27)</f>
        <v>Enabling Environment for Electric Buses for Public Transport and their Pilot Deployment in Colombo, Sri Lanka (HDV-23-003)</v>
      </c>
      <c r="K27" s="148" t="str">
        <f>IF('INT-Pivots'!F27=0,"",IF('INT-Pivots'!F27="(blank)","",'INT-Pivots'!F27))</f>
        <v>HDV-23-003/3.2.2Targeted promotional events on benefits of public transport</v>
      </c>
      <c r="L27" s="152" t="str">
        <f>IF('INT-Pivots'!O27="","",'INT-Pivots'!O27)</f>
        <v>United Nations Development Programme (UNDP) - Sri Lanka Country Office (24-035)</v>
      </c>
      <c r="M27" s="149" t="str">
        <f>IF('INT-Pivots'!P27="","",'INT-Pivots'!P27)</f>
        <v>Vehicles &amp; Engines</v>
      </c>
      <c r="N27" s="149" t="str">
        <f>IF('INT-Pivots'!Q27="","",'INT-Pivots'!Q27)</f>
        <v>Sri Lanka</v>
      </c>
      <c r="O27" s="149" t="str">
        <f>IF('INT-Pivots'!R27="","",'INT-Pivots'!R27)</f>
        <v>Ministry of Transport and Highways, Ministry of Power and Energy, National Transport Commission, Sri Lanka Transport Board, Western Province Road Passenger Transport Authority, Colombo Municipal Council, private bus operators, commuters, public</v>
      </c>
      <c r="P27" s="153"/>
      <c r="Q27" s="153"/>
      <c r="R27" s="358" t="s">
        <v>174</v>
      </c>
      <c r="S27" s="359" t="s">
        <v>150</v>
      </c>
      <c r="T27" s="359" t="s">
        <v>150</v>
      </c>
      <c r="U27" s="359" t="s">
        <v>150</v>
      </c>
      <c r="V27" s="359" t="s">
        <v>150</v>
      </c>
      <c r="W27" s="359" t="s">
        <v>150</v>
      </c>
      <c r="X27" s="151" t="s">
        <v>63</v>
      </c>
      <c r="Y27" s="151" t="s">
        <v>193</v>
      </c>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235"/>
      <c r="AV27"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27" s="105"/>
      <c r="AY27" s="107"/>
    </row>
    <row r="28" spans="1:51" s="106" customFormat="1" ht="96" x14ac:dyDescent="0.35">
      <c r="A28" s="104"/>
      <c r="B28" s="234" t="str">
        <f>IF('INT-Pivots'!G28="","",'INT-Pivots'!G28)</f>
        <v>Activity 3.2.3Targeted campaigns on safety/accessibility features of low-carbon transport options</v>
      </c>
      <c r="C28" s="175" t="str">
        <f>IF('INT-Pivots'!H28="","",'INT-Pivots'!H28)</f>
        <v>Producing and distributing communications materials</v>
      </c>
      <c r="D28" s="338" t="e">
        <f>IF('INT-Pivots'!I28="","",IF(VALUE('INT-Pivots'!I28)=0,"",VALUE('INT-Pivots'!I28)))</f>
        <v>#VALUE!</v>
      </c>
      <c r="E28" s="204" t="str">
        <f>IF('INT-Pivots'!J28=0,"-",IF('INT-Pivots'!J28="(blank)","-",'INT-Pivots'!J28))</f>
        <v>null</v>
      </c>
      <c r="F28" s="177" t="str">
        <f>IF('INT-Pivots'!K28="","",IF('INT-Pivots'!K28="(blank)","By project end",VALUE('INT-Pivots'!K28)))</f>
        <v>By project end</v>
      </c>
      <c r="G28" s="178" t="str">
        <f>IF('INT-Pivots'!S28="","",IF('INT-Pivots'!S28="(blank)","-",'INT-Pivots'!S28))</f>
        <v>Tool</v>
      </c>
      <c r="H28" s="175" t="str">
        <f>IF('INT-Pivots'!L28=0,"",'INT-Pivots'!L28)</f>
        <v>Enhanced capital subsidy scheme (including the procedure for application, evaluation, verification and disbursement of capital subsidies) is instituted under a government programme, offering subsidies up to an indicative level of 30% of capital costs of an electric bus based on current estimates of capital costs.</v>
      </c>
      <c r="I28" s="175" t="str">
        <f>IF('INT-Pivots'!M28=0,"",IF('INT-Pivots'!M28="(blank)","-",'INT-Pivots'!M28))</f>
        <v>null</v>
      </c>
      <c r="J28" s="148" t="str">
        <f>IF('INT-Pivots'!N28="","",'INT-Pivots'!N28)</f>
        <v>Enabling Environment for Electric Buses for Public Transport and their Pilot Deployment in Colombo, Sri Lanka (HDV-23-003)</v>
      </c>
      <c r="K28" s="148" t="str">
        <f>IF('INT-Pivots'!F28=0,"",IF('INT-Pivots'!F28="(blank)","",'INT-Pivots'!F28))</f>
        <v>HDV-23-003/3.2.3Targeted campaigns on safety/accessibility features of low-carbon transport options</v>
      </c>
      <c r="L28" s="152" t="str">
        <f>IF('INT-Pivots'!O28="","",'INT-Pivots'!O28)</f>
        <v>United Nations Development Programme (UNDP) - Sri Lanka Country Office (24-035)</v>
      </c>
      <c r="M28" s="149" t="str">
        <f>IF('INT-Pivots'!P28="","",'INT-Pivots'!P28)</f>
        <v>Vehicles &amp; Engines</v>
      </c>
      <c r="N28" s="149" t="str">
        <f>IF('INT-Pivots'!Q28="","",'INT-Pivots'!Q28)</f>
        <v>Sri Lanka</v>
      </c>
      <c r="O28" s="149" t="str">
        <f>IF('INT-Pivots'!R28="","",'INT-Pivots'!R28)</f>
        <v>Ministry of Transport and Highways, Ministry of Power and Energy, National Transport Commission, Sri Lanka Transport Board, Western Province Road Passenger Transport Authority, Colombo Municipal Council</v>
      </c>
      <c r="P28" s="153"/>
      <c r="Q28" s="153"/>
      <c r="R28" s="358" t="s">
        <v>174</v>
      </c>
      <c r="S28" s="359" t="s">
        <v>150</v>
      </c>
      <c r="T28" s="359" t="s">
        <v>150</v>
      </c>
      <c r="U28" s="359" t="s">
        <v>150</v>
      </c>
      <c r="V28" s="359" t="s">
        <v>150</v>
      </c>
      <c r="W28" s="359" t="s">
        <v>150</v>
      </c>
      <c r="X28" s="151" t="s">
        <v>63</v>
      </c>
      <c r="Y28" s="151" t="s">
        <v>193</v>
      </c>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235"/>
      <c r="AV28"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28" s="105"/>
      <c r="AY28" s="107"/>
    </row>
    <row r="29" spans="1:51" s="106" customFormat="1" ht="192" x14ac:dyDescent="0.35">
      <c r="A29" s="104"/>
      <c r="B29" s="234" t="str">
        <f>IF('INT-Pivots'!G29="","",'INT-Pivots'!G29)</f>
        <v>Output 4.1 5 small/medium 9-metre buses deployed through public private partnerships in Colombo Municipal area after selection of vendor/OEM through a competitive tender process as per UN procurement rules</v>
      </c>
      <c r="C29" s="175" t="str">
        <f>IF('INT-Pivots'!H29="","",'INT-Pivots'!H29)</f>
        <v>Number of tools, equipment, or technologies installed</v>
      </c>
      <c r="D29" s="176">
        <f>IF('INT-Pivots'!I29="","",IF(VALUE('INT-Pivots'!I29)=0,"",VALUE('INT-Pivots'!I29)))</f>
        <v>5</v>
      </c>
      <c r="E29" s="204" t="str">
        <f>IF('INT-Pivots'!J29=0,"-",IF('INT-Pivots'!J29="(blank)","-",'INT-Pivots'!J29))</f>
        <v>Electric buses</v>
      </c>
      <c r="F29" s="177">
        <f>IF('INT-Pivots'!K29="","",IF('INT-Pivots'!K29="(blank)","By project end",VALUE('INT-Pivots'!K29)))</f>
        <v>46157</v>
      </c>
      <c r="G29" s="178" t="str">
        <f>IF('INT-Pivots'!S29="","",IF('INT-Pivots'!S29="(blank)","-",'INT-Pivots'!S29))</f>
        <v>Meeting report, Participant list with gender breakdown, Photo or video, Meeting report, Participant list with gender breakdown, Photo or video, Meeting report, Participant list with gender breakdown, Photo or video, Meeting report, Participant list with gender breakdown, Photo or video</v>
      </c>
      <c r="H29" s="175" t="str">
        <f>IF('INT-Pivots'!L29=0,"",'INT-Pivots'!L29)</f>
        <v>An informative webinar will be conducted to convey the project's objectives, approach, outcomes achieved and learnings to all relevant participants.</v>
      </c>
      <c r="I29" s="175" t="str">
        <f>IF('INT-Pivots'!M29=0,"",IF('INT-Pivots'!M29="(blank)","-",'INT-Pivots'!M29))</f>
        <v>Webinar material reviewed and approved by CCAC; webinar attended by CCAC</v>
      </c>
      <c r="J29" s="148" t="str">
        <f>IF('INT-Pivots'!N29="","",'INT-Pivots'!N29)</f>
        <v>Enabling Environment for Electric Buses for Public Transport and their Pilot Deployment in Colombo, Sri Lanka (HDV-23-003)</v>
      </c>
      <c r="K29" s="148" t="str">
        <f>IF('INT-Pivots'!F29=0,"",IF('INT-Pivots'!F29="(blank)","",'INT-Pivots'!F29))</f>
        <v>HDV-23-003/4.1 5 small/medium 9-metre buses deployed through public private partnerships in Colombo Municipal area after selection of vendor/OEM through a competitive tender process as per UN procurement rules</v>
      </c>
      <c r="L29" s="152" t="str">
        <f>IF('INT-Pivots'!O29="","",'INT-Pivots'!O29)</f>
        <v>United Nations Development Programme (UNDP) - Sri Lanka Country Office (24-035)</v>
      </c>
      <c r="M29" s="149" t="str">
        <f>IF('INT-Pivots'!P29="","",'INT-Pivots'!P29)</f>
        <v>Vehicles &amp; Engines</v>
      </c>
      <c r="N29" s="149" t="str">
        <f>IF('INT-Pivots'!Q29="","",'INT-Pivots'!Q29)</f>
        <v>Sri Lanka</v>
      </c>
      <c r="O29" s="149" t="str">
        <f>IF('INT-Pivots'!R29="","",'INT-Pivots'!R29)</f>
        <v>null</v>
      </c>
      <c r="P29" s="153"/>
      <c r="Q29" s="153"/>
      <c r="R29" s="358" t="s">
        <v>174</v>
      </c>
      <c r="S29" s="359" t="s">
        <v>150</v>
      </c>
      <c r="T29" s="359" t="s">
        <v>150</v>
      </c>
      <c r="U29" s="359" t="s">
        <v>150</v>
      </c>
      <c r="V29" s="359" t="s">
        <v>150</v>
      </c>
      <c r="W29" s="359" t="s">
        <v>150</v>
      </c>
      <c r="X29" s="151" t="s">
        <v>142</v>
      </c>
      <c r="Y29" s="151" t="s">
        <v>194</v>
      </c>
      <c r="Z29" s="151" t="s">
        <v>195</v>
      </c>
      <c r="AA29" s="151"/>
      <c r="AB29" s="151"/>
      <c r="AC29" s="151"/>
      <c r="AD29" s="151"/>
      <c r="AE29" s="151"/>
      <c r="AF29" s="151"/>
      <c r="AG29" s="151"/>
      <c r="AH29" s="151"/>
      <c r="AI29" s="151"/>
      <c r="AJ29" s="151"/>
      <c r="AK29" s="151"/>
      <c r="AL29" s="151"/>
      <c r="AM29" s="151"/>
      <c r="AN29" s="151"/>
      <c r="AO29" s="151"/>
      <c r="AP29" s="151"/>
      <c r="AQ29" s="151"/>
      <c r="AR29" s="151"/>
      <c r="AS29" s="151"/>
      <c r="AT29" s="151"/>
      <c r="AU29" s="235"/>
      <c r="AV29"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9" s="105"/>
      <c r="AY29" s="107"/>
    </row>
    <row r="30" spans="1:51" s="106" customFormat="1" ht="60" x14ac:dyDescent="0.35">
      <c r="A30" s="104"/>
      <c r="B30" s="234" t="str">
        <f>IF('INT-Pivots'!G30="","",'INT-Pivots'!G30)</f>
        <v>Activity 4.1.1Technical assistance to setup a mechanism for channelling of enhanced grants as capital subsidy scheme</v>
      </c>
      <c r="C30" s="175" t="str">
        <f>IF('INT-Pivots'!H30="","",'INT-Pivots'!H30)</f>
        <v>Policy, project, or tool design</v>
      </c>
      <c r="D30" s="176" t="e">
        <f>IF('INT-Pivots'!I30="","",IF(VALUE('INT-Pivots'!I30)=0,"",VALUE('INT-Pivots'!I30)))</f>
        <v>#VALUE!</v>
      </c>
      <c r="E30" s="204" t="str">
        <f>IF('INT-Pivots'!J30=0,"-",IF('INT-Pivots'!J30="(blank)","-",'INT-Pivots'!J30))</f>
        <v>null</v>
      </c>
      <c r="F30" s="177" t="str">
        <f>IF('INT-Pivots'!K30="","",IF('INT-Pivots'!K30="(blank)","By project end",VALUE('INT-Pivots'!K30)))</f>
        <v>By project end</v>
      </c>
      <c r="G30" s="178" t="str">
        <f>IF('INT-Pivots'!S30="","",IF('INT-Pivots'!S30="(blank)","-",'INT-Pivots'!S30))</f>
        <v>Inventory</v>
      </c>
      <c r="H30" s="175" t="str">
        <f>IF('INT-Pivots'!L30=0,"",'INT-Pivots'!L30)</f>
        <v>Five electric buses on public transport routes within Colombo city are procured and deployed with support from capital subsidy instituted in the previous activity.</v>
      </c>
      <c r="I30" s="175" t="str">
        <f>IF('INT-Pivots'!M30=0,"",IF('INT-Pivots'!M30="(blank)","-",'INT-Pivots'!M30))</f>
        <v>null</v>
      </c>
      <c r="J30" s="148" t="str">
        <f>IF('INT-Pivots'!N30="","",'INT-Pivots'!N30)</f>
        <v>Enabling Environment for Electric Buses for Public Transport and their Pilot Deployment in Colombo, Sri Lanka (HDV-23-003)</v>
      </c>
      <c r="K30" s="148" t="str">
        <f>IF('INT-Pivots'!F30=0,"",IF('INT-Pivots'!F30="(blank)","",'INT-Pivots'!F30))</f>
        <v>HDV-23-003/4.1.1Technical assistance to setup a mechanism for channelling of enhanced grants as capital subsidy scheme</v>
      </c>
      <c r="L30" s="152" t="str">
        <f>IF('INT-Pivots'!O30="","",'INT-Pivots'!O30)</f>
        <v>United Nations Development Programme (UNDP) - Sri Lanka Country Office (24-035)</v>
      </c>
      <c r="M30" s="149" t="str">
        <f>IF('INT-Pivots'!P30="","",'INT-Pivots'!P30)</f>
        <v>Vehicles &amp; Engines</v>
      </c>
      <c r="N30" s="149" t="str">
        <f>IF('INT-Pivots'!Q30="","",'INT-Pivots'!Q30)</f>
        <v>Sri Lanka</v>
      </c>
      <c r="O30" s="149" t="str">
        <f>IF('INT-Pivots'!R30="","",'INT-Pivots'!R30)</f>
        <v>null</v>
      </c>
      <c r="P30" s="153"/>
      <c r="Q30" s="153"/>
      <c r="R30" s="358" t="s">
        <v>174</v>
      </c>
      <c r="S30" s="359" t="s">
        <v>150</v>
      </c>
      <c r="T30" s="359" t="s">
        <v>150</v>
      </c>
      <c r="U30" s="359" t="s">
        <v>150</v>
      </c>
      <c r="V30" s="359" t="s">
        <v>150</v>
      </c>
      <c r="W30" s="359" t="s">
        <v>150</v>
      </c>
      <c r="X30" s="151" t="s">
        <v>174</v>
      </c>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235"/>
      <c r="AV30"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0" s="105"/>
      <c r="AY30" s="107"/>
    </row>
    <row r="31" spans="1:51" s="106" customFormat="1" ht="84" x14ac:dyDescent="0.35">
      <c r="A31" s="104"/>
      <c r="B31" s="234" t="str">
        <f>IF('INT-Pivots'!G31="","",'INT-Pivots'!G31)</f>
        <v>Activity 4.1.2Five electric buses on public transport routes are procured and deployed with support from enhanced capital subsidy scheme and leased to public/private bus operator</v>
      </c>
      <c r="C31" s="175" t="str">
        <f>IF('INT-Pivots'!H31="","",'INT-Pivots'!H31)</f>
        <v>Other</v>
      </c>
      <c r="D31" s="338" t="e">
        <f>IF('INT-Pivots'!I31="","",IF(VALUE('INT-Pivots'!I31)=0,"",VALUE('INT-Pivots'!I31)))</f>
        <v>#VALUE!</v>
      </c>
      <c r="E31" s="204" t="str">
        <f>IF('INT-Pivots'!J31=0,"-",IF('INT-Pivots'!J31="(blank)","-",'INT-Pivots'!J31))</f>
        <v>null</v>
      </c>
      <c r="F31" s="177" t="str">
        <f>IF('INT-Pivots'!K31="","",IF('INT-Pivots'!K31="(blank)","By project end",VALUE('INT-Pivots'!K31)))</f>
        <v>By project end</v>
      </c>
      <c r="G31" s="178" t="str">
        <f>IF('INT-Pivots'!S31="","",IF('INT-Pivots'!S31="(blank)","-",'INT-Pivots'!S31))</f>
        <v>Meeting report</v>
      </c>
      <c r="H31" s="175" t="str">
        <f>IF('INT-Pivots'!L31=0,"",'INT-Pivots'!L31)</f>
        <v>Webinar materials will be developed and delivered to all project stakeholders and CCAC</v>
      </c>
      <c r="I31" s="175" t="str">
        <f>IF('INT-Pivots'!M31=0,"",IF('INT-Pivots'!M31="(blank)","-",'INT-Pivots'!M31))</f>
        <v>null</v>
      </c>
      <c r="J31" s="148" t="str">
        <f>IF('INT-Pivots'!N31="","",'INT-Pivots'!N31)</f>
        <v>Enabling Environment for Electric Buses for Public Transport and their Pilot Deployment in Colombo, Sri Lanka (HDV-23-003)</v>
      </c>
      <c r="K31" s="148" t="str">
        <f>IF('INT-Pivots'!F31=0,"",IF('INT-Pivots'!F31="(blank)","",'INT-Pivots'!F31))</f>
        <v>HDV-23-003/4.1.2Five electric buses on public transport routes are procured and deployed with support from enhanced capital subsidy scheme and leased to public/private bus operator</v>
      </c>
      <c r="L31" s="152" t="str">
        <f>IF('INT-Pivots'!O31="","",'INT-Pivots'!O31)</f>
        <v>United Nations Development Programme (UNDP) - Sri Lanka Country Office (24-035)</v>
      </c>
      <c r="M31" s="149" t="str">
        <f>IF('INT-Pivots'!P31="","",'INT-Pivots'!P31)</f>
        <v>Vehicles &amp; Engines</v>
      </c>
      <c r="N31" s="149" t="str">
        <f>IF('INT-Pivots'!Q31="","",'INT-Pivots'!Q31)</f>
        <v>Sri Lanka</v>
      </c>
      <c r="O31" s="149" t="str">
        <f>IF('INT-Pivots'!R31="","",'INT-Pivots'!R31)</f>
        <v>null</v>
      </c>
      <c r="P31" s="153"/>
      <c r="Q31" s="153"/>
      <c r="R31" s="358" t="s">
        <v>174</v>
      </c>
      <c r="S31" s="359" t="s">
        <v>150</v>
      </c>
      <c r="T31" s="359" t="s">
        <v>150</v>
      </c>
      <c r="U31" s="359" t="s">
        <v>150</v>
      </c>
      <c r="V31" s="359" t="s">
        <v>150</v>
      </c>
      <c r="W31" s="359" t="s">
        <v>150</v>
      </c>
      <c r="X31" s="151" t="s">
        <v>174</v>
      </c>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235"/>
      <c r="AV31"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1" s="105"/>
      <c r="AY31" s="107"/>
    </row>
    <row r="32" spans="1:51" s="106" customFormat="1" ht="120" x14ac:dyDescent="0.35">
      <c r="A32" s="104"/>
      <c r="B32" s="234" t="str">
        <f>IF('INT-Pivots'!G32="","",'INT-Pivots'!G32)</f>
        <v>Output 5.1 A 45- to 60-minute webinar about the project approach and outcomes delivered to CCAC partners and project stakeholders no later than the project end date</v>
      </c>
      <c r="C32" s="175" t="str">
        <f>IF('INT-Pivots'!H32="","",'INT-Pivots'!H32)</f>
        <v>Number of public events, webinars, or side events hosted</v>
      </c>
      <c r="D32" s="338">
        <f>IF('INT-Pivots'!I32="","",IF(VALUE('INT-Pivots'!I32)=0,"",VALUE('INT-Pivots'!I32)))</f>
        <v>1</v>
      </c>
      <c r="E32" s="204" t="str">
        <f>IF('INT-Pivots'!J32=0,"-",IF('INT-Pivots'!J32="(blank)","-",'INT-Pivots'!J32))</f>
        <v>Number of webinars held</v>
      </c>
      <c r="F32" s="177">
        <f>IF('INT-Pivots'!K32="","",IF('INT-Pivots'!K32="(blank)","By project end",VALUE('INT-Pivots'!K32)))</f>
        <v>46157</v>
      </c>
      <c r="G32" s="178" t="str">
        <f>IF('INT-Pivots'!S32="","",IF('INT-Pivots'!S32="(blank)","-",'INT-Pivots'!S32))</f>
        <v>Research or study, Research or study</v>
      </c>
      <c r="H32" s="175" t="str">
        <f>IF('INT-Pivots'!L32=0,"",'INT-Pivots'!L32)</f>
        <v>A case study on the project  experience will be produced to help guide future scale-up and active involvement of private sector.</v>
      </c>
      <c r="I32" s="175" t="str">
        <f>IF('INT-Pivots'!M32=0,"",IF('INT-Pivots'!M32="(blank)","-",'INT-Pivots'!M32))</f>
        <v>Case study reviewed and approved by CCAC</v>
      </c>
      <c r="J32" s="148" t="str">
        <f>IF('INT-Pivots'!N32="","",'INT-Pivots'!N32)</f>
        <v>Enabling Environment for Electric Buses for Public Transport and their Pilot Deployment in Colombo, Sri Lanka (HDV-23-003)</v>
      </c>
      <c r="K32" s="148" t="str">
        <f>IF('INT-Pivots'!F32=0,"",IF('INT-Pivots'!F32="(blank)","",'INT-Pivots'!F32))</f>
        <v>HDV-23-003/5.1 A 45- to 60-minute webinar about the project approach and outcomes delivered to CCAC partners and project stakeholders no later than the project end date</v>
      </c>
      <c r="L32" s="152" t="str">
        <f>IF('INT-Pivots'!O32="","",'INT-Pivots'!O32)</f>
        <v>United Nations Development Programme (UNDP) - Sri Lanka Country Office (24-035)</v>
      </c>
      <c r="M32" s="149" t="str">
        <f>IF('INT-Pivots'!P32="","",'INT-Pivots'!P32)</f>
        <v>Vehicles &amp; Engines</v>
      </c>
      <c r="N32" s="149" t="str">
        <f>IF('INT-Pivots'!Q32="","",'INT-Pivots'!Q32)</f>
        <v>Sri Lanka</v>
      </c>
      <c r="O32" s="149" t="str">
        <f>IF('INT-Pivots'!R32="","",'INT-Pivots'!R32)</f>
        <v>null</v>
      </c>
      <c r="P32" s="153"/>
      <c r="Q32" s="153"/>
      <c r="R32" s="358" t="s">
        <v>174</v>
      </c>
      <c r="S32" s="359" t="s">
        <v>150</v>
      </c>
      <c r="T32" s="359" t="s">
        <v>150</v>
      </c>
      <c r="U32" s="359" t="s">
        <v>150</v>
      </c>
      <c r="V32" s="359" t="s">
        <v>150</v>
      </c>
      <c r="W32" s="359" t="s">
        <v>150</v>
      </c>
      <c r="X32" s="151" t="s">
        <v>63</v>
      </c>
      <c r="Y32" s="151" t="s">
        <v>196</v>
      </c>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235"/>
      <c r="AV32"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32" s="105"/>
      <c r="AY32" s="107"/>
    </row>
    <row r="33" spans="1:51" s="106" customFormat="1" ht="72" x14ac:dyDescent="0.35">
      <c r="A33" s="104"/>
      <c r="B33" s="234" t="str">
        <f>IF('INT-Pivots'!G33="","",'INT-Pivots'!G33)</f>
        <v>Activity 5.1.1 A 45- to 60-minute webinar about the project approach and outcomes developed and delivered to CCAC partners and project stakeholders</v>
      </c>
      <c r="C33" s="175" t="str">
        <f>IF('INT-Pivots'!H33="","",'INT-Pivots'!H33)</f>
        <v>Producing and distributing communications materials</v>
      </c>
      <c r="D33" s="176" t="e">
        <f>IF('INT-Pivots'!I33="","",IF(VALUE('INT-Pivots'!I33)=0,"",VALUE('INT-Pivots'!I33)))</f>
        <v>#VALUE!</v>
      </c>
      <c r="E33" s="204" t="str">
        <f>IF('INT-Pivots'!J33=0,"-",IF('INT-Pivots'!J33="(blank)","-",'INT-Pivots'!J33))</f>
        <v>null</v>
      </c>
      <c r="F33" s="177" t="str">
        <f>IF('INT-Pivots'!K33="","",IF('INT-Pivots'!K33="(blank)","By project end",VALUE('INT-Pivots'!K33)))</f>
        <v>By project end</v>
      </c>
      <c r="G33" s="178" t="str">
        <f>IF('INT-Pivots'!S33="","",IF('INT-Pivots'!S33="(blank)","-",'INT-Pivots'!S33))</f>
        <v>Research or study</v>
      </c>
      <c r="H33" s="175" t="str">
        <f>IF('INT-Pivots'!L33=0,"",'INT-Pivots'!L33)</f>
        <v>A case-study will be developed on project objectives, outcomes achieved, learnings and guidance for future scale-up</v>
      </c>
      <c r="I33" s="175" t="str">
        <f>IF('INT-Pivots'!M33=0,"",IF('INT-Pivots'!M33="(blank)","-",'INT-Pivots'!M33))</f>
        <v>null</v>
      </c>
      <c r="J33" s="148" t="str">
        <f>IF('INT-Pivots'!N33="","",'INT-Pivots'!N33)</f>
        <v>Enabling Environment for Electric Buses for Public Transport and their Pilot Deployment in Colombo, Sri Lanka (HDV-23-003)</v>
      </c>
      <c r="K33" s="148" t="str">
        <f>IF('INT-Pivots'!F33=0,"",IF('INT-Pivots'!F33="(blank)","",'INT-Pivots'!F33))</f>
        <v>HDV-23-003/5.1.1 A 45- to 60-minute webinar about the project approach and outcomes developed and delivered to CCAC partners and project stakeholders</v>
      </c>
      <c r="L33" s="152" t="str">
        <f>IF('INT-Pivots'!O33="","",'INT-Pivots'!O33)</f>
        <v>United Nations Development Programme (UNDP) - Sri Lanka Country Office (24-035)</v>
      </c>
      <c r="M33" s="149" t="str">
        <f>IF('INT-Pivots'!P33="","",'INT-Pivots'!P33)</f>
        <v>Vehicles &amp; Engines</v>
      </c>
      <c r="N33" s="149" t="str">
        <f>IF('INT-Pivots'!Q33="","",'INT-Pivots'!Q33)</f>
        <v>Sri Lanka</v>
      </c>
      <c r="O33" s="149" t="str">
        <f>IF('INT-Pivots'!R33="","",'INT-Pivots'!R33)</f>
        <v>null</v>
      </c>
      <c r="P33" s="153"/>
      <c r="Q33" s="153"/>
      <c r="R33" s="358" t="s">
        <v>174</v>
      </c>
      <c r="S33" s="359" t="s">
        <v>150</v>
      </c>
      <c r="T33" s="359" t="s">
        <v>150</v>
      </c>
      <c r="U33" s="359" t="s">
        <v>150</v>
      </c>
      <c r="V33" s="359" t="s">
        <v>150</v>
      </c>
      <c r="W33" s="359" t="s">
        <v>150</v>
      </c>
      <c r="X33" s="151" t="s">
        <v>174</v>
      </c>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235"/>
      <c r="AV33"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3" s="105"/>
      <c r="AY33" s="107"/>
    </row>
    <row r="34" spans="1:51" s="106" customFormat="1" ht="96" x14ac:dyDescent="0.35">
      <c r="A34" s="104"/>
      <c r="B34" s="234" t="str">
        <f>IF('INT-Pivots'!G34="","",'INT-Pivots'!G34)</f>
        <v>Output 5.2 A 5- to 10-page case study or guidance document to support the replication or scale up of the project activities and/or results for potential public and private sector operators/stakeholders</v>
      </c>
      <c r="C34" s="175" t="str">
        <f>IF('INT-Pivots'!H34="","",'INT-Pivots'!H34)</f>
        <v>Number of SLCP knowledge resources or tools produced</v>
      </c>
      <c r="D34" s="338">
        <f>IF('INT-Pivots'!I34="","",IF(VALUE('INT-Pivots'!I34)=0,"",VALUE('INT-Pivots'!I34)))</f>
        <v>1</v>
      </c>
      <c r="E34" s="204" t="str">
        <f>IF('INT-Pivots'!J34=0,"-",IF('INT-Pivots'!J34="(blank)","-",'INT-Pivots'!J34))</f>
        <v>Document</v>
      </c>
      <c r="F34" s="177">
        <f>IF('INT-Pivots'!K34="","",IF('INT-Pivots'!K34="(blank)","By project end",VALUE('INT-Pivots'!K34)))</f>
        <v>46173</v>
      </c>
      <c r="G34" s="178" t="str">
        <f>IF('INT-Pivots'!S34="","",IF('INT-Pivots'!S34="(blank)","-",'INT-Pivots'!S34))</f>
        <v>Tool, Tool, Inventory, Research or study</v>
      </c>
      <c r="H34" s="175" t="str">
        <f>IF('INT-Pivots'!L34=0,"",'INT-Pivots'!L34)</f>
        <v>A GHG emission reduction tracking system introduced by the project will produce a report on GHG emissions reduced , after deployment of five electric buses under this project during project period and after, to compare if mitigation potential is achieved for the reporting purposes of the government of Sri Lanka</v>
      </c>
      <c r="I34" s="175" t="str">
        <f>IF('INT-Pivots'!M34=0,"",IF('INT-Pivots'!M34="(blank)","-",'INT-Pivots'!M34))</f>
        <v>Mitigation report reviewed and approved by CCAC</v>
      </c>
      <c r="J34" s="148" t="str">
        <f>IF('INT-Pivots'!N34="","",'INT-Pivots'!N34)</f>
        <v>Enabling Environment for Electric Buses for Public Transport and their Pilot Deployment in Colombo, Sri Lanka (HDV-23-003)</v>
      </c>
      <c r="K34" s="148" t="str">
        <f>IF('INT-Pivots'!F34=0,"",IF('INT-Pivots'!F34="(blank)","",'INT-Pivots'!F34))</f>
        <v>HDV-23-003/5.2 A 5- to 10-page case study or guidance document to support the replication or scale up of the project activities and/or results for potential public and private sector operators/stakeholders</v>
      </c>
      <c r="L34" s="152" t="str">
        <f>IF('INT-Pivots'!O34="","",'INT-Pivots'!O34)</f>
        <v>United Nations Development Programme (UNDP) - Sri Lanka Country Office (24-035)</v>
      </c>
      <c r="M34" s="149" t="str">
        <f>IF('INT-Pivots'!P34="","",'INT-Pivots'!P34)</f>
        <v>Vehicles &amp; Engines</v>
      </c>
      <c r="N34" s="149" t="str">
        <f>IF('INT-Pivots'!Q34="","",'INT-Pivots'!Q34)</f>
        <v>Sri Lanka</v>
      </c>
      <c r="O34" s="149" t="str">
        <f>IF('INT-Pivots'!R34="","",'INT-Pivots'!R34)</f>
        <v>Ministry of Environment</v>
      </c>
      <c r="P34" s="153"/>
      <c r="Q34" s="153"/>
      <c r="R34" s="358" t="s">
        <v>174</v>
      </c>
      <c r="S34" s="359" t="s">
        <v>150</v>
      </c>
      <c r="T34" s="359"/>
      <c r="U34" s="359" t="s">
        <v>150</v>
      </c>
      <c r="V34" s="359" t="s">
        <v>150</v>
      </c>
      <c r="W34" s="359" t="s">
        <v>150</v>
      </c>
      <c r="X34" s="151" t="s">
        <v>174</v>
      </c>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235"/>
      <c r="AV34"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4" s="105"/>
      <c r="AY34" s="107"/>
    </row>
    <row r="35" spans="1:51" s="106" customFormat="1" ht="48" x14ac:dyDescent="0.35">
      <c r="A35" s="104"/>
      <c r="B35" s="234" t="str">
        <f>IF('INT-Pivots'!G35="","",'INT-Pivots'!G35)</f>
        <v>Activity 5.2.1 A 5- to 10-page case study to facilitate scale up of project's activities</v>
      </c>
      <c r="C35" s="175" t="str">
        <f>IF('INT-Pivots'!H35="","",'INT-Pivots'!H35)</f>
        <v>Producing and distributing communications materials</v>
      </c>
      <c r="D35" s="338" t="e">
        <f>IF('INT-Pivots'!I35="","",IF(VALUE('INT-Pivots'!I35)=0,"",VALUE('INT-Pivots'!I35)))</f>
        <v>#VALUE!</v>
      </c>
      <c r="E35" s="204" t="str">
        <f>IF('INT-Pivots'!J35=0,"-",IF('INT-Pivots'!J35="(blank)","-",'INT-Pivots'!J35))</f>
        <v>null</v>
      </c>
      <c r="F35" s="177" t="str">
        <f>IF('INT-Pivots'!K35="","",IF('INT-Pivots'!K35="(blank)","By project end",VALUE('INT-Pivots'!K35)))</f>
        <v>By project end</v>
      </c>
      <c r="G35" s="178" t="str">
        <f>IF('INT-Pivots'!S35="","",IF('INT-Pivots'!S35="(blank)","-",'INT-Pivots'!S35))</f>
        <v>Tool</v>
      </c>
      <c r="H35" s="175" t="str">
        <f>IF('INT-Pivots'!L35=0,"",'INT-Pivots'!L35)</f>
        <v>A report tracking GHG emissions reductions will be instituted that will also help Sri Lankan government track its emissions reductions against its NDC targets.</v>
      </c>
      <c r="I35" s="175" t="str">
        <f>IF('INT-Pivots'!M35=0,"",IF('INT-Pivots'!M35="(blank)","-",'INT-Pivots'!M35))</f>
        <v>null</v>
      </c>
      <c r="J35" s="148" t="str">
        <f>IF('INT-Pivots'!N35="","",'INT-Pivots'!N35)</f>
        <v>Enabling Environment for Electric Buses for Public Transport and their Pilot Deployment in Colombo, Sri Lanka (HDV-23-003)</v>
      </c>
      <c r="K35" s="148" t="str">
        <f>IF('INT-Pivots'!F35=0,"",IF('INT-Pivots'!F35="(blank)","",'INT-Pivots'!F35))</f>
        <v>HDV-23-003/5.2.1 A 5- to 10-page case study to facilitate scale up of project's activities</v>
      </c>
      <c r="L35" s="152" t="str">
        <f>IF('INT-Pivots'!O35="","",'INT-Pivots'!O35)</f>
        <v>United Nations Development Programme (UNDP) - Sri Lanka Country Office (24-035)</v>
      </c>
      <c r="M35" s="149" t="str">
        <f>IF('INT-Pivots'!P35="","",'INT-Pivots'!P35)</f>
        <v>Vehicles &amp; Engines</v>
      </c>
      <c r="N35" s="149" t="str">
        <f>IF('INT-Pivots'!Q35="","",'INT-Pivots'!Q35)</f>
        <v>Sri Lanka</v>
      </c>
      <c r="O35" s="149" t="str">
        <f>IF('INT-Pivots'!R35="","",'INT-Pivots'!R35)</f>
        <v>Ministry of Environment</v>
      </c>
      <c r="P35" s="153"/>
      <c r="Q35" s="153"/>
      <c r="R35" s="358" t="s">
        <v>174</v>
      </c>
      <c r="S35" s="359" t="s">
        <v>150</v>
      </c>
      <c r="T35" s="359"/>
      <c r="U35" s="359" t="s">
        <v>150</v>
      </c>
      <c r="V35" s="359" t="s">
        <v>150</v>
      </c>
      <c r="W35" s="359" t="s">
        <v>150</v>
      </c>
      <c r="X35" s="151" t="s">
        <v>174</v>
      </c>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235"/>
      <c r="AV35"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5" s="105"/>
      <c r="AY35" s="107"/>
    </row>
    <row r="36" spans="1:51" s="106" customFormat="1" ht="108" x14ac:dyDescent="0.35">
      <c r="A36" s="104"/>
      <c r="B36" s="234" t="str">
        <f>IF('INT-Pivots'!G36="","",'INT-Pivots'!G36)</f>
        <v>Output 5.3 A report tracking mitigation potential and actual emission reduction during and immediately after project period by the deployment of 5 electric buses, for Ministry of Transport and Highways /Ministry of Environment for NDC reporting</v>
      </c>
      <c r="C36" s="175" t="str">
        <f>IF('INT-Pivots'!H36="","",'INT-Pivots'!H36)</f>
        <v>Number of SLCP assessments, emissions inventories, and other emissions datasets produced</v>
      </c>
      <c r="D36" s="338">
        <f>IF('INT-Pivots'!I36="","",IF(VALUE('INT-Pivots'!I36)=0,"",VALUE('INT-Pivots'!I36)))</f>
        <v>1</v>
      </c>
      <c r="E36" s="204" t="str">
        <f>IF('INT-Pivots'!J36=0,"-",IF('INT-Pivots'!J36="(blank)","-",'INT-Pivots'!J36))</f>
        <v>Report</v>
      </c>
      <c r="F36" s="177">
        <f>IF('INT-Pivots'!K36="","",IF('INT-Pivots'!K36="(blank)","By project end",VALUE('INT-Pivots'!K36)))</f>
        <v>46173</v>
      </c>
      <c r="G36" s="178" t="str">
        <f>IF('INT-Pivots'!S36="","",IF('INT-Pivots'!S36="(blank)","-",'INT-Pivots'!S36))</f>
        <v>Tool, Tool, Research or study</v>
      </c>
      <c r="H36" s="175" t="str">
        <f>IF('INT-Pivots'!L36=0,"",'INT-Pivots'!L36)</f>
        <v>A project monitoring, reporting and verification system will be developed to track project progress against objectives and update the Project Board on the same during board meetings.</v>
      </c>
      <c r="I36" s="175" t="str">
        <f>IF('INT-Pivots'!M36=0,"",IF('INT-Pivots'!M36="(blank)","-",'INT-Pivots'!M36))</f>
        <v>Monitoring report reviewed and approved by CCAC</v>
      </c>
      <c r="J36" s="148" t="str">
        <f>IF('INT-Pivots'!N36="","",'INT-Pivots'!N36)</f>
        <v>Enabling Environment for Electric Buses for Public Transport and their Pilot Deployment in Colombo, Sri Lanka (HDV-23-003)</v>
      </c>
      <c r="K36" s="148" t="str">
        <f>IF('INT-Pivots'!F36=0,"",IF('INT-Pivots'!F36="(blank)","",'INT-Pivots'!F36))</f>
        <v>HDV-23-003/5.3 A report tracking mitigation potential and actual emission reduction during and immediately after project period by the deployment of 5 electric buses, for Ministry of Transport and Highways /Ministry of Environment for NDC reporting</v>
      </c>
      <c r="L36" s="152" t="str">
        <f>IF('INT-Pivots'!O36="","",'INT-Pivots'!O36)</f>
        <v>United Nations Development Programme (UNDP) - Sri Lanka Country Office (24-035)</v>
      </c>
      <c r="M36" s="149" t="str">
        <f>IF('INT-Pivots'!P36="","",'INT-Pivots'!P36)</f>
        <v>Vehicles &amp; Engines</v>
      </c>
      <c r="N36" s="149" t="str">
        <f>IF('INT-Pivots'!Q36="","",'INT-Pivots'!Q36)</f>
        <v>Sri Lanka</v>
      </c>
      <c r="O36" s="149" t="str">
        <f>IF('INT-Pivots'!R36="","",'INT-Pivots'!R36)</f>
        <v>null</v>
      </c>
      <c r="P36" s="153"/>
      <c r="Q36" s="153"/>
      <c r="R36" s="358" t="s">
        <v>174</v>
      </c>
      <c r="S36" s="359" t="s">
        <v>150</v>
      </c>
      <c r="T36" s="359"/>
      <c r="U36" s="359" t="s">
        <v>150</v>
      </c>
      <c r="V36" s="359" t="s">
        <v>150</v>
      </c>
      <c r="W36" s="359" t="s">
        <v>150</v>
      </c>
      <c r="X36" s="151" t="s">
        <v>63</v>
      </c>
      <c r="Y36" s="151" t="s">
        <v>197</v>
      </c>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235"/>
      <c r="AV36"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36" s="105"/>
      <c r="AY36" s="107"/>
    </row>
    <row r="37" spans="1:51" s="106" customFormat="1" ht="60" x14ac:dyDescent="0.35">
      <c r="A37" s="104"/>
      <c r="B37" s="234" t="str">
        <f>IF('INT-Pivots'!G37="","",'INT-Pivots'!G37)</f>
        <v>Activity 5.3.1 A report/system tracking actual emission reduction from deployment of 5 e-buses against mitigation potential</v>
      </c>
      <c r="C37" s="175" t="str">
        <f>IF('INT-Pivots'!H37="","",'INT-Pivots'!H37)</f>
        <v>Research, data collection, and/or report writing</v>
      </c>
      <c r="D37" s="176" t="e">
        <f>IF('INT-Pivots'!I37="","",IF(VALUE('INT-Pivots'!I37)=0,"",VALUE('INT-Pivots'!I37)))</f>
        <v>#VALUE!</v>
      </c>
      <c r="E37" s="204" t="str">
        <f>IF('INT-Pivots'!J37=0,"-",IF('INT-Pivots'!J37="(blank)","-",'INT-Pivots'!J37))</f>
        <v>null</v>
      </c>
      <c r="F37" s="177" t="str">
        <f>IF('INT-Pivots'!K37="","",IF('INT-Pivots'!K37="(blank)","By project end",VALUE('INT-Pivots'!K37)))</f>
        <v>By project end</v>
      </c>
      <c r="G37" s="178" t="str">
        <f>IF('INT-Pivots'!S37="","",IF('INT-Pivots'!S37="(blank)","-",'INT-Pivots'!S37))</f>
        <v>Tool</v>
      </c>
      <c r="H37" s="175" t="str">
        <f>IF('INT-Pivots'!L37=0,"",'INT-Pivots'!L37)</f>
        <v>A monitoring, reporting and verification system is setup to track progress of project' activities and outcomes achieved are in line with its objectives</v>
      </c>
      <c r="I37" s="175" t="str">
        <f>IF('INT-Pivots'!M37=0,"",IF('INT-Pivots'!M37="(blank)","-",'INT-Pivots'!M37))</f>
        <v>null</v>
      </c>
      <c r="J37" s="148" t="str">
        <f>IF('INT-Pivots'!N37="","",'INT-Pivots'!N37)</f>
        <v>Enabling Environment for Electric Buses for Public Transport and their Pilot Deployment in Colombo, Sri Lanka (HDV-23-003)</v>
      </c>
      <c r="K37" s="148" t="str">
        <f>IF('INT-Pivots'!F37=0,"",IF('INT-Pivots'!F37="(blank)","",'INT-Pivots'!F37))</f>
        <v>HDV-23-003/5.3.1 A report/system tracking actual emission reduction from deployment of 5 e-buses against mitigation potential</v>
      </c>
      <c r="L37" s="152" t="str">
        <f>IF('INT-Pivots'!O37="","",'INT-Pivots'!O37)</f>
        <v>United Nations Development Programme (UNDP) - Sri Lanka Country Office (24-035)</v>
      </c>
      <c r="M37" s="149" t="str">
        <f>IF('INT-Pivots'!P37="","",'INT-Pivots'!P37)</f>
        <v>Vehicles &amp; Engines</v>
      </c>
      <c r="N37" s="149" t="str">
        <f>IF('INT-Pivots'!Q37="","",'INT-Pivots'!Q37)</f>
        <v>Sri Lanka</v>
      </c>
      <c r="O37" s="149" t="str">
        <f>IF('INT-Pivots'!R37="","",'INT-Pivots'!R37)</f>
        <v>null</v>
      </c>
      <c r="P37" s="153"/>
      <c r="Q37" s="153"/>
      <c r="R37" s="358" t="s">
        <v>174</v>
      </c>
      <c r="S37" s="359" t="s">
        <v>150</v>
      </c>
      <c r="T37" s="359"/>
      <c r="U37" s="359" t="s">
        <v>150</v>
      </c>
      <c r="V37" s="359" t="s">
        <v>150</v>
      </c>
      <c r="W37" s="359" t="s">
        <v>150</v>
      </c>
      <c r="X37" s="151" t="s">
        <v>174</v>
      </c>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235"/>
      <c r="AV37"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7" s="105"/>
      <c r="AY37" s="107"/>
    </row>
    <row r="38" spans="1:51" s="106" customFormat="1" ht="13.5" thickBot="1" x14ac:dyDescent="0.4">
      <c r="A38" s="104"/>
      <c r="B38" s="234" t="str">
        <f>IF('INT-Pivots'!G38="","",'INT-Pivots'!G38)</f>
        <v/>
      </c>
      <c r="C38" s="175" t="str">
        <f>IF('INT-Pivots'!H38="","",'INT-Pivots'!H38)</f>
        <v/>
      </c>
      <c r="D38" s="176" t="str">
        <f>IF('INT-Pivots'!I38="","",IF(VALUE('INT-Pivots'!I38)=0,"",VALUE('INT-Pivots'!I38)))</f>
        <v/>
      </c>
      <c r="E38" s="204" t="str">
        <f>IF('INT-Pivots'!J38=0,"-",IF('INT-Pivots'!J38="(blank)","-",'INT-Pivots'!J38))</f>
        <v>-</v>
      </c>
      <c r="F38" s="177" t="str">
        <f>IF('INT-Pivots'!K38="","",IF('INT-Pivots'!K38="(blank)","By project end",VALUE('INT-Pivots'!K38)))</f>
        <v/>
      </c>
      <c r="G38" s="178" t="str">
        <f>IF('INT-Pivots'!S38="","",IF('INT-Pivots'!S38="(blank)","-",'INT-Pivots'!S38))</f>
        <v/>
      </c>
      <c r="H38" s="175" t="str">
        <f>IF('INT-Pivots'!L38=0,"",'INT-Pivots'!L38)</f>
        <v/>
      </c>
      <c r="I38" s="175" t="str">
        <f>IF('INT-Pivots'!M38=0,"",IF('INT-Pivots'!M38="(blank)","-",'INT-Pivots'!M38))</f>
        <v/>
      </c>
      <c r="J38" s="148" t="str">
        <f>IF('INT-Pivots'!N38="","",'INT-Pivots'!N38)</f>
        <v/>
      </c>
      <c r="K38" s="148" t="str">
        <f>IF('INT-Pivots'!F38=0,"",IF('INT-Pivots'!F38="(blank)","",'INT-Pivots'!F38))</f>
        <v/>
      </c>
      <c r="L38" s="152" t="str">
        <f>IF('INT-Pivots'!O38="","",'INT-Pivots'!O38)</f>
        <v/>
      </c>
      <c r="M38" s="149" t="str">
        <f>IF('INT-Pivots'!P38="","",'INT-Pivots'!P38)</f>
        <v/>
      </c>
      <c r="N38" s="149" t="str">
        <f>IF('INT-Pivots'!Q38="","",'INT-Pivots'!Q38)</f>
        <v/>
      </c>
      <c r="O38" s="149" t="str">
        <f>IF('INT-Pivots'!R38="","",'INT-Pivots'!R38)</f>
        <v/>
      </c>
      <c r="P38" s="153"/>
      <c r="Q38" s="153"/>
      <c r="R38" s="150"/>
      <c r="S38" s="151"/>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235"/>
      <c r="AV38"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c r="AW38" s="105"/>
      <c r="AY38" s="107"/>
    </row>
    <row r="39" spans="1:51" s="109" customFormat="1" ht="13" x14ac:dyDescent="0.3">
      <c r="A39" s="108"/>
      <c r="B39" s="234" t="str">
        <f>IF('INT-Pivots'!G39="","",'INT-Pivots'!G39)</f>
        <v/>
      </c>
      <c r="C39" s="175" t="str">
        <f>IF('INT-Pivots'!H39="","",'INT-Pivots'!H39)</f>
        <v/>
      </c>
      <c r="D39" s="338" t="str">
        <f>IF('INT-Pivots'!I39="","",IF(VALUE('INT-Pivots'!I39)=0,"",VALUE('INT-Pivots'!I39)))</f>
        <v/>
      </c>
      <c r="E39" s="204" t="str">
        <f>IF('INT-Pivots'!J39=0,"-",IF('INT-Pivots'!J39="(blank)","-",'INT-Pivots'!J39))</f>
        <v>-</v>
      </c>
      <c r="F39" s="177" t="str">
        <f>IF('INT-Pivots'!K39="","",IF('INT-Pivots'!K39="(blank)","By project end",VALUE('INT-Pivots'!K39)))</f>
        <v/>
      </c>
      <c r="G39" s="178" t="str">
        <f>IF('INT-Pivots'!S39="","",IF('INT-Pivots'!S39="(blank)","-",'INT-Pivots'!S39))</f>
        <v/>
      </c>
      <c r="H39" s="175" t="str">
        <f>IF('INT-Pivots'!L39=0,"",'INT-Pivots'!L39)</f>
        <v/>
      </c>
      <c r="I39" s="175" t="str">
        <f>IF('INT-Pivots'!M39=0,"",IF('INT-Pivots'!M39="(blank)","-",'INT-Pivots'!M39))</f>
        <v/>
      </c>
      <c r="J39" s="148" t="str">
        <f>IF('INT-Pivots'!N39="","",'INT-Pivots'!N39)</f>
        <v/>
      </c>
      <c r="K39" s="148" t="str">
        <f>IF('INT-Pivots'!F39=0,"",IF('INT-Pivots'!F39="(blank)","",'INT-Pivots'!F39))</f>
        <v/>
      </c>
      <c r="L39" s="152" t="str">
        <f>IF('INT-Pivots'!O39="","",'INT-Pivots'!O39)</f>
        <v/>
      </c>
      <c r="M39" s="149" t="str">
        <f>IF('INT-Pivots'!P39="","",'INT-Pivots'!P39)</f>
        <v/>
      </c>
      <c r="N39" s="149" t="str">
        <f>IF('INT-Pivots'!Q39="","",'INT-Pivots'!Q39)</f>
        <v/>
      </c>
      <c r="O39" s="149" t="str">
        <f>IF('INT-Pivots'!R39="","",'INT-Pivots'!R39)</f>
        <v/>
      </c>
      <c r="P39" s="153"/>
      <c r="Q39" s="153"/>
      <c r="R39" s="150"/>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235"/>
      <c r="AV39"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c r="AW39" s="146"/>
    </row>
    <row r="40" spans="1:51" s="111" customFormat="1" ht="13" x14ac:dyDescent="0.3">
      <c r="A40" s="110"/>
      <c r="B40" s="234" t="str">
        <f>IF('INT-Pivots'!G40="","",'INT-Pivots'!G40)</f>
        <v/>
      </c>
      <c r="C40" s="175" t="str">
        <f>IF('INT-Pivots'!H40="","",'INT-Pivots'!H40)</f>
        <v/>
      </c>
      <c r="D40" s="338" t="str">
        <f>IF('INT-Pivots'!I40="","",IF(VALUE('INT-Pivots'!I40)=0,"",VALUE('INT-Pivots'!I40)))</f>
        <v/>
      </c>
      <c r="E40" s="204" t="str">
        <f>IF('INT-Pivots'!J40=0,"-",IF('INT-Pivots'!J40="(blank)","-",'INT-Pivots'!J40))</f>
        <v>-</v>
      </c>
      <c r="F40" s="177" t="str">
        <f>IF('INT-Pivots'!K40="","",IF('INT-Pivots'!K40="(blank)","By project end",VALUE('INT-Pivots'!K40)))</f>
        <v/>
      </c>
      <c r="G40" s="178" t="str">
        <f>IF('INT-Pivots'!S40="","",IF('INT-Pivots'!S40="(blank)","-",'INT-Pivots'!S40))</f>
        <v/>
      </c>
      <c r="H40" s="175" t="str">
        <f>IF('INT-Pivots'!L40=0,"",'INT-Pivots'!L40)</f>
        <v/>
      </c>
      <c r="I40" s="175" t="str">
        <f>IF('INT-Pivots'!M40=0,"",IF('INT-Pivots'!M40="(blank)","-",'INT-Pivots'!M40))</f>
        <v/>
      </c>
      <c r="J40" s="148" t="str">
        <f>IF('INT-Pivots'!N40="","",'INT-Pivots'!N40)</f>
        <v/>
      </c>
      <c r="K40" s="148" t="str">
        <f>IF('INT-Pivots'!F40=0,"",IF('INT-Pivots'!F40="(blank)","",'INT-Pivots'!F40))</f>
        <v/>
      </c>
      <c r="L40" s="152" t="str">
        <f>IF('INT-Pivots'!O40="","",'INT-Pivots'!O40)</f>
        <v/>
      </c>
      <c r="M40" s="149" t="str">
        <f>IF('INT-Pivots'!P40="","",'INT-Pivots'!P40)</f>
        <v/>
      </c>
      <c r="N40" s="149" t="str">
        <f>IF('INT-Pivots'!Q40="","",'INT-Pivots'!Q40)</f>
        <v/>
      </c>
      <c r="O40" s="149" t="str">
        <f>IF('INT-Pivots'!R40="","",'INT-Pivots'!R40)</f>
        <v/>
      </c>
      <c r="P40" s="153"/>
      <c r="Q40" s="153"/>
      <c r="R40" s="150"/>
      <c r="S40" s="151"/>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235"/>
      <c r="AV40"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c r="AW40" s="147"/>
    </row>
    <row r="41" spans="1:51" s="111" customFormat="1" ht="13" x14ac:dyDescent="0.3">
      <c r="A41" s="110"/>
      <c r="B41" s="234" t="str">
        <f>IF('INT-Pivots'!G41="","",'INT-Pivots'!G41)</f>
        <v/>
      </c>
      <c r="C41" s="175" t="str">
        <f>IF('INT-Pivots'!H41="","",'INT-Pivots'!H41)</f>
        <v/>
      </c>
      <c r="D41" s="176" t="str">
        <f>IF('INT-Pivots'!I41="","",IF(VALUE('INT-Pivots'!I41)=0,"",VALUE('INT-Pivots'!I41)))</f>
        <v/>
      </c>
      <c r="E41" s="204" t="str">
        <f>IF('INT-Pivots'!J41=0,"-",IF('INT-Pivots'!J41="(blank)","-",'INT-Pivots'!J41))</f>
        <v>-</v>
      </c>
      <c r="F41" s="177" t="str">
        <f>IF('INT-Pivots'!K41="","",IF('INT-Pivots'!K41="(blank)","By project end",VALUE('INT-Pivots'!K41)))</f>
        <v/>
      </c>
      <c r="G41" s="178" t="str">
        <f>IF('INT-Pivots'!S41="","",IF('INT-Pivots'!S41="(blank)","-",'INT-Pivots'!S41))</f>
        <v/>
      </c>
      <c r="H41" s="175" t="str">
        <f>IF('INT-Pivots'!L41=0,"",'INT-Pivots'!L41)</f>
        <v/>
      </c>
      <c r="I41" s="175" t="str">
        <f>IF('INT-Pivots'!M41=0,"",IF('INT-Pivots'!M41="(blank)","-",'INT-Pivots'!M41))</f>
        <v/>
      </c>
      <c r="J41" s="148" t="str">
        <f>IF('INT-Pivots'!N41="","",'INT-Pivots'!N41)</f>
        <v/>
      </c>
      <c r="K41" s="148" t="str">
        <f>IF('INT-Pivots'!F41=0,"",IF('INT-Pivots'!F41="(blank)","",'INT-Pivots'!F41))</f>
        <v/>
      </c>
      <c r="L41" s="152" t="str">
        <f>IF('INT-Pivots'!O41="","",'INT-Pivots'!O41)</f>
        <v/>
      </c>
      <c r="M41" s="149" t="str">
        <f>IF('INT-Pivots'!P41="","",'INT-Pivots'!P41)</f>
        <v/>
      </c>
      <c r="N41" s="149" t="str">
        <f>IF('INT-Pivots'!Q41="","",'INT-Pivots'!Q41)</f>
        <v/>
      </c>
      <c r="O41" s="149" t="str">
        <f>IF('INT-Pivots'!R41="","",'INT-Pivots'!R41)</f>
        <v/>
      </c>
      <c r="P41" s="153"/>
      <c r="Q41" s="153"/>
      <c r="R41" s="150"/>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235"/>
      <c r="AV41"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c r="AW41" s="147"/>
    </row>
    <row r="42" spans="1:51" s="111" customFormat="1" ht="13" x14ac:dyDescent="0.3">
      <c r="A42" s="110"/>
      <c r="B42" s="234" t="str">
        <f>IF('INT-Pivots'!G42="","",'INT-Pivots'!G42)</f>
        <v/>
      </c>
      <c r="C42" s="175" t="str">
        <f>IF('INT-Pivots'!H42="","",'INT-Pivots'!H42)</f>
        <v/>
      </c>
      <c r="D42" s="176" t="str">
        <f>IF('INT-Pivots'!I42="","",IF(VALUE('INT-Pivots'!I42)=0,"",VALUE('INT-Pivots'!I42)))</f>
        <v/>
      </c>
      <c r="E42" s="204" t="str">
        <f>IF('INT-Pivots'!J42=0,"-",IF('INT-Pivots'!J42="(blank)","-",'INT-Pivots'!J42))</f>
        <v>-</v>
      </c>
      <c r="F42" s="177" t="str">
        <f>IF('INT-Pivots'!K42="","",IF('INT-Pivots'!K42="(blank)","By project end",VALUE('INT-Pivots'!K42)))</f>
        <v/>
      </c>
      <c r="G42" s="178" t="str">
        <f>IF('INT-Pivots'!S42="","",IF('INT-Pivots'!S42="(blank)","-",'INT-Pivots'!S42))</f>
        <v/>
      </c>
      <c r="H42" s="175" t="str">
        <f>IF('INT-Pivots'!L42=0,"",'INT-Pivots'!L42)</f>
        <v/>
      </c>
      <c r="I42" s="175" t="str">
        <f>IF('INT-Pivots'!M42=0,"",IF('INT-Pivots'!M42="(blank)","-",'INT-Pivots'!M42))</f>
        <v/>
      </c>
      <c r="J42" s="148" t="str">
        <f>IF('INT-Pivots'!N42="","",'INT-Pivots'!N42)</f>
        <v/>
      </c>
      <c r="K42" s="148" t="str">
        <f>IF('INT-Pivots'!F42=0,"",IF('INT-Pivots'!F42="(blank)","",'INT-Pivots'!F42))</f>
        <v/>
      </c>
      <c r="L42" s="152" t="str">
        <f>IF('INT-Pivots'!O42="","",'INT-Pivots'!O42)</f>
        <v/>
      </c>
      <c r="M42" s="149" t="str">
        <f>IF('INT-Pivots'!P42="","",'INT-Pivots'!P42)</f>
        <v/>
      </c>
      <c r="N42" s="149" t="str">
        <f>IF('INT-Pivots'!Q42="","",'INT-Pivots'!Q42)</f>
        <v/>
      </c>
      <c r="O42" s="149" t="str">
        <f>IF('INT-Pivots'!R42="","",'INT-Pivots'!R42)</f>
        <v/>
      </c>
      <c r="P42" s="153"/>
      <c r="Q42" s="153"/>
      <c r="R42" s="150"/>
      <c r="S42" s="151"/>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c r="AT42" s="151"/>
      <c r="AU42" s="235"/>
      <c r="AV42"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c r="AW42" s="147"/>
    </row>
    <row r="43" spans="1:51" s="70" customFormat="1" ht="13" x14ac:dyDescent="0.3">
      <c r="B43" s="234" t="str">
        <f>IF('INT-Pivots'!G43="","",'INT-Pivots'!G43)</f>
        <v/>
      </c>
      <c r="C43" s="175" t="str">
        <f>IF('INT-Pivots'!H43="","",'INT-Pivots'!H43)</f>
        <v/>
      </c>
      <c r="D43" s="338" t="str">
        <f>IF('INT-Pivots'!I43="","",IF(VALUE('INT-Pivots'!I43)=0,"",VALUE('INT-Pivots'!I43)))</f>
        <v/>
      </c>
      <c r="E43" s="204" t="str">
        <f>IF('INT-Pivots'!J43=0,"-",IF('INT-Pivots'!J43="(blank)","-",'INT-Pivots'!J43))</f>
        <v>-</v>
      </c>
      <c r="F43" s="177" t="str">
        <f>IF('INT-Pivots'!K43="","",IF('INT-Pivots'!K43="(blank)","By project end",VALUE('INT-Pivots'!K43)))</f>
        <v/>
      </c>
      <c r="G43" s="178" t="str">
        <f>IF('INT-Pivots'!S43="","",IF('INT-Pivots'!S43="(blank)","-",'INT-Pivots'!S43))</f>
        <v/>
      </c>
      <c r="H43" s="175" t="str">
        <f>IF('INT-Pivots'!L43=0,"",'INT-Pivots'!L43)</f>
        <v/>
      </c>
      <c r="I43" s="175" t="str">
        <f>IF('INT-Pivots'!M43=0,"",IF('INT-Pivots'!M43="(blank)","-",'INT-Pivots'!M43))</f>
        <v/>
      </c>
      <c r="J43" s="148" t="str">
        <f>IF('INT-Pivots'!N43="","",'INT-Pivots'!N43)</f>
        <v/>
      </c>
      <c r="K43" s="148" t="str">
        <f>IF('INT-Pivots'!F43=0,"",IF('INT-Pivots'!F43="(blank)","",'INT-Pivots'!F43))</f>
        <v/>
      </c>
      <c r="L43" s="152" t="str">
        <f>IF('INT-Pivots'!O43="","",'INT-Pivots'!O43)</f>
        <v/>
      </c>
      <c r="M43" s="149" t="str">
        <f>IF('INT-Pivots'!P43="","",'INT-Pivots'!P43)</f>
        <v/>
      </c>
      <c r="N43" s="149" t="str">
        <f>IF('INT-Pivots'!Q43="","",'INT-Pivots'!Q43)</f>
        <v/>
      </c>
      <c r="O43" s="149" t="str">
        <f>IF('INT-Pivots'!R43="","",'INT-Pivots'!R43)</f>
        <v/>
      </c>
      <c r="P43" s="153"/>
      <c r="Q43" s="153"/>
      <c r="R43" s="150"/>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235"/>
      <c r="AV43"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4" spans="1:51" s="70" customFormat="1" ht="13" x14ac:dyDescent="0.3">
      <c r="B44" s="234" t="str">
        <f>IF('INT-Pivots'!G44="","",'INT-Pivots'!G44)</f>
        <v/>
      </c>
      <c r="C44" s="175" t="str">
        <f>IF('INT-Pivots'!H44="","",'INT-Pivots'!H44)</f>
        <v/>
      </c>
      <c r="D44" s="176" t="str">
        <f>IF('INT-Pivots'!I44="","",IF(VALUE('INT-Pivots'!I44)=0,"",VALUE('INT-Pivots'!I44)))</f>
        <v/>
      </c>
      <c r="E44" s="204" t="str">
        <f>IF('INT-Pivots'!J44=0,"-",IF('INT-Pivots'!J44="(blank)","-",'INT-Pivots'!J44))</f>
        <v>-</v>
      </c>
      <c r="F44" s="177" t="str">
        <f>IF('INT-Pivots'!K44="","",IF('INT-Pivots'!K44="(blank)","By project end",VALUE('INT-Pivots'!K44)))</f>
        <v/>
      </c>
      <c r="G44" s="178" t="str">
        <f>IF('INT-Pivots'!S44="","",IF('INT-Pivots'!S44="(blank)","-",'INT-Pivots'!S44))</f>
        <v/>
      </c>
      <c r="H44" s="175" t="str">
        <f>IF('INT-Pivots'!L44=0,"",'INT-Pivots'!L44)</f>
        <v/>
      </c>
      <c r="I44" s="175" t="str">
        <f>IF('INT-Pivots'!M44=0,"",IF('INT-Pivots'!M44="(blank)","-",'INT-Pivots'!M44))</f>
        <v/>
      </c>
      <c r="J44" s="148" t="str">
        <f>IF('INT-Pivots'!N44="","",'INT-Pivots'!N44)</f>
        <v/>
      </c>
      <c r="K44" s="148" t="str">
        <f>IF('INT-Pivots'!F44=0,"",IF('INT-Pivots'!F44="(blank)","",'INT-Pivots'!F44))</f>
        <v/>
      </c>
      <c r="L44" s="152" t="str">
        <f>IF('INT-Pivots'!O44="","",'INT-Pivots'!O44)</f>
        <v/>
      </c>
      <c r="M44" s="149" t="str">
        <f>IF('INT-Pivots'!P44="","",'INT-Pivots'!P44)</f>
        <v/>
      </c>
      <c r="N44" s="149" t="str">
        <f>IF('INT-Pivots'!Q44="","",'INT-Pivots'!Q44)</f>
        <v/>
      </c>
      <c r="O44" s="149" t="str">
        <f>IF('INT-Pivots'!R44="","",'INT-Pivots'!R44)</f>
        <v/>
      </c>
      <c r="P44" s="153"/>
      <c r="Q44" s="153"/>
      <c r="R44" s="150"/>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c r="AS44" s="151"/>
      <c r="AT44" s="151"/>
      <c r="AU44" s="235"/>
      <c r="AV44"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5" spans="1:51" s="70" customFormat="1" ht="13" x14ac:dyDescent="0.3">
      <c r="B45" s="234" t="str">
        <f>IF('INT-Pivots'!G45="","",'INT-Pivots'!G45)</f>
        <v/>
      </c>
      <c r="C45" s="175" t="str">
        <f>IF('INT-Pivots'!H45="","",'INT-Pivots'!H45)</f>
        <v/>
      </c>
      <c r="D45" s="338" t="str">
        <f>IF('INT-Pivots'!I45="","",IF(VALUE('INT-Pivots'!I45)=0,"",VALUE('INT-Pivots'!I45)))</f>
        <v/>
      </c>
      <c r="E45" s="204" t="str">
        <f>IF('INT-Pivots'!J45=0,"-",IF('INT-Pivots'!J45="(blank)","-",'INT-Pivots'!J45))</f>
        <v>-</v>
      </c>
      <c r="F45" s="177" t="str">
        <f>IF('INT-Pivots'!K45="","",IF('INT-Pivots'!K45="(blank)","By project end",VALUE('INT-Pivots'!K45)))</f>
        <v/>
      </c>
      <c r="G45" s="178" t="str">
        <f>IF('INT-Pivots'!S45="","",IF('INT-Pivots'!S45="(blank)","-",'INT-Pivots'!S45))</f>
        <v/>
      </c>
      <c r="H45" s="175" t="str">
        <f>IF('INT-Pivots'!L45=0,"",'INT-Pivots'!L45)</f>
        <v/>
      </c>
      <c r="I45" s="175" t="str">
        <f>IF('INT-Pivots'!M45=0,"",IF('INT-Pivots'!M45="(blank)","-",'INT-Pivots'!M45))</f>
        <v/>
      </c>
      <c r="J45" s="148" t="str">
        <f>IF('INT-Pivots'!N45="","",'INT-Pivots'!N45)</f>
        <v/>
      </c>
      <c r="K45" s="148" t="str">
        <f>IF('INT-Pivots'!F45=0,"",IF('INT-Pivots'!F45="(blank)","",'INT-Pivots'!F45))</f>
        <v/>
      </c>
      <c r="L45" s="152" t="str">
        <f>IF('INT-Pivots'!O45="","",'INT-Pivots'!O45)</f>
        <v/>
      </c>
      <c r="M45" s="149" t="str">
        <f>IF('INT-Pivots'!P45="","",'INT-Pivots'!P45)</f>
        <v/>
      </c>
      <c r="N45" s="149" t="str">
        <f>IF('INT-Pivots'!Q45="","",'INT-Pivots'!Q45)</f>
        <v/>
      </c>
      <c r="O45" s="149" t="str">
        <f>IF('INT-Pivots'!R45="","",'INT-Pivots'!R45)</f>
        <v/>
      </c>
      <c r="P45" s="153"/>
      <c r="Q45" s="153"/>
      <c r="R45" s="150"/>
      <c r="S45" s="151"/>
      <c r="T45" s="151"/>
      <c r="U45" s="151"/>
      <c r="V45" s="151"/>
      <c r="W45" s="151"/>
      <c r="X45" s="151"/>
      <c r="Y45" s="151"/>
      <c r="Z45" s="151"/>
      <c r="AA45" s="151"/>
      <c r="AB45" s="151"/>
      <c r="AC45" s="151"/>
      <c r="AD45" s="151"/>
      <c r="AE45" s="151"/>
      <c r="AF45" s="151"/>
      <c r="AG45" s="151"/>
      <c r="AH45" s="151"/>
      <c r="AI45" s="151"/>
      <c r="AJ45" s="151"/>
      <c r="AK45" s="151"/>
      <c r="AL45" s="151"/>
      <c r="AM45" s="151"/>
      <c r="AN45" s="151"/>
      <c r="AO45" s="151"/>
      <c r="AP45" s="151"/>
      <c r="AQ45" s="151"/>
      <c r="AR45" s="151"/>
      <c r="AS45" s="151"/>
      <c r="AT45" s="151"/>
      <c r="AU45" s="235"/>
      <c r="AV45"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6" spans="1:51" s="70" customFormat="1" ht="13" x14ac:dyDescent="0.3">
      <c r="B46" s="234" t="str">
        <f>IF('INT-Pivots'!G46="","",'INT-Pivots'!G46)</f>
        <v/>
      </c>
      <c r="C46" s="175" t="str">
        <f>IF('INT-Pivots'!H46="","",'INT-Pivots'!H46)</f>
        <v/>
      </c>
      <c r="D46" s="176" t="str">
        <f>IF('INT-Pivots'!I46="","",IF(VALUE('INT-Pivots'!I46)=0,"",VALUE('INT-Pivots'!I46)))</f>
        <v/>
      </c>
      <c r="E46" s="204" t="str">
        <f>IF('INT-Pivots'!J46=0,"-",IF('INT-Pivots'!J46="(blank)","-",'INT-Pivots'!J46))</f>
        <v>-</v>
      </c>
      <c r="F46" s="177" t="str">
        <f>IF('INT-Pivots'!K46="","",IF('INT-Pivots'!K46="(blank)","By project end",VALUE('INT-Pivots'!K46)))</f>
        <v/>
      </c>
      <c r="G46" s="178" t="str">
        <f>IF('INT-Pivots'!S46="","",IF('INT-Pivots'!S46="(blank)","-",'INT-Pivots'!S46))</f>
        <v/>
      </c>
      <c r="H46" s="175" t="str">
        <f>IF('INT-Pivots'!L46=0,"",'INT-Pivots'!L46)</f>
        <v/>
      </c>
      <c r="I46" s="175" t="str">
        <f>IF('INT-Pivots'!M46=0,"",IF('INT-Pivots'!M46="(blank)","-",'INT-Pivots'!M46))</f>
        <v/>
      </c>
      <c r="J46" s="148" t="str">
        <f>IF('INT-Pivots'!N46="","",'INT-Pivots'!N46)</f>
        <v/>
      </c>
      <c r="K46" s="148" t="str">
        <f>IF('INT-Pivots'!F46=0,"",IF('INT-Pivots'!F46="(blank)","",'INT-Pivots'!F46))</f>
        <v/>
      </c>
      <c r="L46" s="152" t="str">
        <f>IF('INT-Pivots'!O46="","",'INT-Pivots'!O46)</f>
        <v/>
      </c>
      <c r="M46" s="149" t="str">
        <f>IF('INT-Pivots'!P46="","",'INT-Pivots'!P46)</f>
        <v/>
      </c>
      <c r="N46" s="149" t="str">
        <f>IF('INT-Pivots'!Q46="","",'INT-Pivots'!Q46)</f>
        <v/>
      </c>
      <c r="O46" s="149" t="str">
        <f>IF('INT-Pivots'!R46="","",'INT-Pivots'!R46)</f>
        <v/>
      </c>
      <c r="P46" s="153"/>
      <c r="Q46" s="153"/>
      <c r="R46" s="150"/>
      <c r="S46" s="151"/>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235"/>
      <c r="AV46"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7" spans="1:51" s="70" customFormat="1" ht="13" x14ac:dyDescent="0.3">
      <c r="B47" s="234" t="str">
        <f>IF('INT-Pivots'!G47="","",'INT-Pivots'!G47)</f>
        <v/>
      </c>
      <c r="C47" s="175" t="str">
        <f>IF('INT-Pivots'!H47="","",'INT-Pivots'!H47)</f>
        <v/>
      </c>
      <c r="D47" s="338" t="str">
        <f>IF('INT-Pivots'!I47="","",IF(VALUE('INT-Pivots'!I47)=0,"",VALUE('INT-Pivots'!I47)))</f>
        <v/>
      </c>
      <c r="E47" s="204" t="str">
        <f>IF('INT-Pivots'!J47=0,"-",IF('INT-Pivots'!J47="(blank)","-",'INT-Pivots'!J47))</f>
        <v>-</v>
      </c>
      <c r="F47" s="177" t="str">
        <f>IF('INT-Pivots'!K47="","",IF('INT-Pivots'!K47="(blank)","By project end",VALUE('INT-Pivots'!K47)))</f>
        <v/>
      </c>
      <c r="G47" s="178" t="str">
        <f>IF('INT-Pivots'!S47="","",IF('INT-Pivots'!S47="(blank)","-",'INT-Pivots'!S47))</f>
        <v/>
      </c>
      <c r="H47" s="175" t="str">
        <f>IF('INT-Pivots'!L47=0,"",'INT-Pivots'!L47)</f>
        <v/>
      </c>
      <c r="I47" s="175" t="str">
        <f>IF('INT-Pivots'!M47=0,"",IF('INT-Pivots'!M47="(blank)","-",'INT-Pivots'!M47))</f>
        <v/>
      </c>
      <c r="J47" s="148" t="str">
        <f>IF('INT-Pivots'!N47="","",'INT-Pivots'!N47)</f>
        <v/>
      </c>
      <c r="K47" s="148" t="str">
        <f>IF('INT-Pivots'!F47=0,"",IF('INT-Pivots'!F47="(blank)","",'INT-Pivots'!F47))</f>
        <v/>
      </c>
      <c r="L47" s="152" t="str">
        <f>IF('INT-Pivots'!O47="","",'INT-Pivots'!O47)</f>
        <v/>
      </c>
      <c r="M47" s="149" t="str">
        <f>IF('INT-Pivots'!P47="","",'INT-Pivots'!P47)</f>
        <v/>
      </c>
      <c r="N47" s="149" t="str">
        <f>IF('INT-Pivots'!Q47="","",'INT-Pivots'!Q47)</f>
        <v/>
      </c>
      <c r="O47" s="149" t="str">
        <f>IF('INT-Pivots'!R47="","",'INT-Pivots'!R47)</f>
        <v/>
      </c>
      <c r="P47" s="153"/>
      <c r="Q47" s="153"/>
      <c r="R47" s="150"/>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235"/>
      <c r="AV47"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8" spans="1:51" s="70" customFormat="1" ht="13" x14ac:dyDescent="0.3">
      <c r="B48" s="234" t="str">
        <f>IF('INT-Pivots'!G48="","",'INT-Pivots'!G48)</f>
        <v/>
      </c>
      <c r="C48" s="175" t="str">
        <f>IF('INT-Pivots'!H48="","",'INT-Pivots'!H48)</f>
        <v/>
      </c>
      <c r="D48" s="176" t="str">
        <f>IF('INT-Pivots'!I48="","",IF(VALUE('INT-Pivots'!I48)=0,"",VALUE('INT-Pivots'!I48)))</f>
        <v/>
      </c>
      <c r="E48" s="204" t="str">
        <f>IF('INT-Pivots'!J48=0,"-",IF('INT-Pivots'!J48="(blank)","-",'INT-Pivots'!J48))</f>
        <v>-</v>
      </c>
      <c r="F48" s="177" t="str">
        <f>IF('INT-Pivots'!K48="","",IF('INT-Pivots'!K48="(blank)","By project end",VALUE('INT-Pivots'!K48)))</f>
        <v/>
      </c>
      <c r="G48" s="178" t="str">
        <f>IF('INT-Pivots'!S48="","",IF('INT-Pivots'!S48="(blank)","-",'INT-Pivots'!S48))</f>
        <v/>
      </c>
      <c r="H48" s="175" t="str">
        <f>IF('INT-Pivots'!L48=0,"",'INT-Pivots'!L48)</f>
        <v/>
      </c>
      <c r="I48" s="175" t="str">
        <f>IF('INT-Pivots'!M48=0,"",IF('INT-Pivots'!M48="(blank)","-",'INT-Pivots'!M48))</f>
        <v/>
      </c>
      <c r="J48" s="148" t="str">
        <f>IF('INT-Pivots'!N48="","",'INT-Pivots'!N48)</f>
        <v/>
      </c>
      <c r="K48" s="148" t="str">
        <f>IF('INT-Pivots'!F48=0,"",IF('INT-Pivots'!F48="(blank)","",'INT-Pivots'!F48))</f>
        <v/>
      </c>
      <c r="L48" s="152" t="str">
        <f>IF('INT-Pivots'!O48="","",'INT-Pivots'!O48)</f>
        <v/>
      </c>
      <c r="M48" s="149" t="str">
        <f>IF('INT-Pivots'!P48="","",'INT-Pivots'!P48)</f>
        <v/>
      </c>
      <c r="N48" s="149" t="str">
        <f>IF('INT-Pivots'!Q48="","",'INT-Pivots'!Q48)</f>
        <v/>
      </c>
      <c r="O48" s="149" t="str">
        <f>IF('INT-Pivots'!R48="","",'INT-Pivots'!R48)</f>
        <v/>
      </c>
      <c r="P48" s="153"/>
      <c r="Q48" s="153"/>
      <c r="R48" s="150"/>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235"/>
      <c r="AV48"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9" spans="2:48" s="70" customFormat="1" ht="13" x14ac:dyDescent="0.3">
      <c r="B49" s="234" t="str">
        <f>IF('INT-Pivots'!G49="","",'INT-Pivots'!G49)</f>
        <v/>
      </c>
      <c r="C49" s="175" t="str">
        <f>IF('INT-Pivots'!H49="","",'INT-Pivots'!H49)</f>
        <v/>
      </c>
      <c r="D49" s="338" t="str">
        <f>IF('INT-Pivots'!I49="","",IF(VALUE('INT-Pivots'!I49)=0,"",VALUE('INT-Pivots'!I49)))</f>
        <v/>
      </c>
      <c r="E49" s="204" t="str">
        <f>IF('INT-Pivots'!J49=0,"-",IF('INT-Pivots'!J49="(blank)","-",'INT-Pivots'!J49))</f>
        <v>-</v>
      </c>
      <c r="F49" s="177" t="str">
        <f>IF('INT-Pivots'!K49="","",IF('INT-Pivots'!K49="(blank)","By project end",VALUE('INT-Pivots'!K49)))</f>
        <v/>
      </c>
      <c r="G49" s="178" t="str">
        <f>IF('INT-Pivots'!S49="","",IF('INT-Pivots'!S49="(blank)","-",'INT-Pivots'!S49))</f>
        <v/>
      </c>
      <c r="H49" s="175" t="str">
        <f>IF('INT-Pivots'!L49=0,"",'INT-Pivots'!L49)</f>
        <v/>
      </c>
      <c r="I49" s="175" t="str">
        <f>IF('INT-Pivots'!M49=0,"",IF('INT-Pivots'!M49="(blank)","-",'INT-Pivots'!M49))</f>
        <v/>
      </c>
      <c r="J49" s="148" t="str">
        <f>IF('INT-Pivots'!N49="","",'INT-Pivots'!N49)</f>
        <v/>
      </c>
      <c r="K49" s="148" t="str">
        <f>IF('INT-Pivots'!F49=0,"",IF('INT-Pivots'!F49="(blank)","",'INT-Pivots'!F49))</f>
        <v/>
      </c>
      <c r="L49" s="152" t="str">
        <f>IF('INT-Pivots'!O49="","",'INT-Pivots'!O49)</f>
        <v/>
      </c>
      <c r="M49" s="149" t="str">
        <f>IF('INT-Pivots'!P49="","",'INT-Pivots'!P49)</f>
        <v/>
      </c>
      <c r="N49" s="149" t="str">
        <f>IF('INT-Pivots'!Q49="","",'INT-Pivots'!Q49)</f>
        <v/>
      </c>
      <c r="O49" s="149" t="str">
        <f>IF('INT-Pivots'!R49="","",'INT-Pivots'!R49)</f>
        <v/>
      </c>
      <c r="P49" s="153"/>
      <c r="Q49" s="153"/>
      <c r="R49" s="150"/>
      <c r="S49" s="151"/>
      <c r="T49" s="151"/>
      <c r="U49" s="151"/>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235"/>
      <c r="AV49" s="15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0" spans="2:48" s="70" customFormat="1" ht="12" x14ac:dyDescent="0.3">
      <c r="B50" s="115" t="str">
        <f>IF('INT-Pivots'!G77="","",'INT-Pivots'!G77)</f>
        <v/>
      </c>
      <c r="C50" s="116" t="str">
        <f>IF('INT-Pivots'!H77="","",'INT-Pivots'!H77)</f>
        <v/>
      </c>
      <c r="D50" s="117" t="str">
        <f>IF('INT-Pivots'!I77="","",IF(VALUE('INT-Pivots'!I77)=0,"",VALUE('INT-Pivots'!I77)))</f>
        <v/>
      </c>
      <c r="E50" s="118" t="str">
        <f>IF('INT-Pivots'!J77=0,"",'INT-Pivots'!J77)</f>
        <v/>
      </c>
      <c r="F50" s="128" t="str">
        <f>IF('INT-Pivots'!K77="","",IF('INT-Pivots'!K77="(blank)","Project end",VALUE('INT-Pivots'!K77)))</f>
        <v/>
      </c>
      <c r="G50" s="119" t="str">
        <f>IF('INT-Pivots'!S77="","",IF('INT-Pivots'!S77="(blank)","-",'INT-Pivots'!S77))</f>
        <v/>
      </c>
      <c r="H50" s="116" t="str">
        <f>IF('INT-Pivots'!L77=0,"",'INT-Pivots'!L77)</f>
        <v/>
      </c>
      <c r="I50" s="120" t="str">
        <f>IF('INT-Pivots'!M77=0,"",IF('INT-Pivots'!M77="(blank)","",'INT-Pivots'!M77))</f>
        <v/>
      </c>
      <c r="J50" s="116" t="str">
        <f>IF('INT-Pivots'!N77="","",'INT-Pivots'!N77)</f>
        <v/>
      </c>
      <c r="K50" s="116" t="str">
        <f>IF('INT-Pivots'!F77=0,"",IF('INT-Pivots'!F77="(blank)","",'INT-Pivots'!F77))</f>
        <v/>
      </c>
      <c r="L50" s="94" t="str">
        <f>IF('INT-Pivots'!O77="","",'INT-Pivots'!O77)</f>
        <v/>
      </c>
      <c r="M50" s="94"/>
      <c r="N50" s="94"/>
      <c r="O50" s="94"/>
      <c r="P50" s="74"/>
      <c r="Q50" s="74"/>
      <c r="R50" s="121"/>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row>
    <row r="51" spans="2:48" s="70" customFormat="1" ht="12" x14ac:dyDescent="0.3">
      <c r="B51" s="115" t="str">
        <f>IF('INT-Pivots'!G78="","",'INT-Pivots'!G78)</f>
        <v/>
      </c>
      <c r="C51" s="116" t="str">
        <f>IF('INT-Pivots'!H78="","",'INT-Pivots'!H78)</f>
        <v/>
      </c>
      <c r="D51" s="117" t="str">
        <f>IF('INT-Pivots'!I78="","",IF(VALUE('INT-Pivots'!I78)=0,"",VALUE('INT-Pivots'!I78)))</f>
        <v/>
      </c>
      <c r="E51" s="118" t="str">
        <f>IF('INT-Pivots'!J78=0,"",'INT-Pivots'!J78)</f>
        <v/>
      </c>
      <c r="F51" s="128" t="str">
        <f>IF('INT-Pivots'!K78="","",IF('INT-Pivots'!K78="(blank)","Project end",VALUE('INT-Pivots'!K78)))</f>
        <v/>
      </c>
      <c r="G51" s="119" t="str">
        <f>IF('INT-Pivots'!S78="","",IF('INT-Pivots'!S78="(blank)","-",'INT-Pivots'!S78))</f>
        <v/>
      </c>
      <c r="H51" s="116" t="str">
        <f>IF('INT-Pivots'!L78=0,"",'INT-Pivots'!L78)</f>
        <v/>
      </c>
      <c r="I51" s="120" t="str">
        <f>IF('INT-Pivots'!M78=0,"",IF('INT-Pivots'!M78="(blank)","",'INT-Pivots'!M78))</f>
        <v/>
      </c>
      <c r="J51" s="116" t="str">
        <f>IF('INT-Pivots'!N78="","",'INT-Pivots'!N78)</f>
        <v/>
      </c>
      <c r="K51" s="116" t="str">
        <f>IF('INT-Pivots'!F78=0,"",IF('INT-Pivots'!F78="(blank)","",'INT-Pivots'!F78))</f>
        <v/>
      </c>
      <c r="L51" s="94" t="str">
        <f>IF('INT-Pivots'!O78="","",'INT-Pivots'!O78)</f>
        <v/>
      </c>
      <c r="M51" s="94"/>
      <c r="N51" s="94"/>
      <c r="O51" s="94"/>
      <c r="P51" s="74"/>
      <c r="Q51" s="74"/>
      <c r="R51" s="121"/>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row>
    <row r="52" spans="2:48" s="70" customFormat="1" ht="12" x14ac:dyDescent="0.3">
      <c r="B52" s="115" t="str">
        <f>IF('INT-Pivots'!G79="","",'INT-Pivots'!G79)</f>
        <v/>
      </c>
      <c r="C52" s="116" t="str">
        <f>IF('INT-Pivots'!H79="","",'INT-Pivots'!H79)</f>
        <v/>
      </c>
      <c r="D52" s="117" t="str">
        <f>IF('INT-Pivots'!I79="","",IF(VALUE('INT-Pivots'!I79)=0,"",VALUE('INT-Pivots'!I79)))</f>
        <v/>
      </c>
      <c r="E52" s="118" t="str">
        <f>IF('INT-Pivots'!J79=0,"",'INT-Pivots'!J79)</f>
        <v/>
      </c>
      <c r="F52" s="128" t="str">
        <f>IF('INT-Pivots'!K79="","",IF('INT-Pivots'!K79="(blank)","Project end",VALUE('INT-Pivots'!K79)))</f>
        <v/>
      </c>
      <c r="G52" s="119" t="str">
        <f>IF('INT-Pivots'!S79="","",IF('INT-Pivots'!S79="(blank)","-",'INT-Pivots'!S79))</f>
        <v/>
      </c>
      <c r="H52" s="116" t="str">
        <f>IF('INT-Pivots'!L79=0,"",'INT-Pivots'!L79)</f>
        <v/>
      </c>
      <c r="I52" s="120" t="str">
        <f>IF('INT-Pivots'!M79=0,"",IF('INT-Pivots'!M79="(blank)","",'INT-Pivots'!M79))</f>
        <v/>
      </c>
      <c r="J52" s="116" t="str">
        <f>IF('INT-Pivots'!N79="","",'INT-Pivots'!N79)</f>
        <v/>
      </c>
      <c r="K52" s="116" t="str">
        <f>IF('INT-Pivots'!F79=0,"",IF('INT-Pivots'!F79="(blank)","",'INT-Pivots'!F79))</f>
        <v/>
      </c>
      <c r="L52" s="94" t="str">
        <f>IF('INT-Pivots'!O79="","",'INT-Pivots'!O79)</f>
        <v/>
      </c>
      <c r="M52" s="94"/>
      <c r="N52" s="94"/>
      <c r="O52" s="94"/>
      <c r="P52" s="74"/>
      <c r="Q52" s="74"/>
      <c r="R52" s="121"/>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row>
    <row r="53" spans="2:48" s="70" customFormat="1" ht="12" x14ac:dyDescent="0.3">
      <c r="B53" s="115" t="str">
        <f>IF('INT-Pivots'!G80="","",'INT-Pivots'!G80)</f>
        <v/>
      </c>
      <c r="C53" s="116" t="str">
        <f>IF('INT-Pivots'!H80="","",'INT-Pivots'!H80)</f>
        <v/>
      </c>
      <c r="D53" s="117" t="str">
        <f>IF('INT-Pivots'!I80="","",IF(VALUE('INT-Pivots'!I80)=0,"",VALUE('INT-Pivots'!I80)))</f>
        <v/>
      </c>
      <c r="E53" s="118" t="str">
        <f>IF('INT-Pivots'!J80=0,"",'INT-Pivots'!J80)</f>
        <v/>
      </c>
      <c r="F53" s="128" t="str">
        <f>IF('INT-Pivots'!K80="","",IF('INT-Pivots'!K80="(blank)","Project end",VALUE('INT-Pivots'!K80)))</f>
        <v/>
      </c>
      <c r="G53" s="119" t="str">
        <f>IF('INT-Pivots'!S80="","",IF('INT-Pivots'!S80="(blank)","-",'INT-Pivots'!S80))</f>
        <v/>
      </c>
      <c r="H53" s="116" t="str">
        <f>IF('INT-Pivots'!L80=0,"",'INT-Pivots'!L80)</f>
        <v/>
      </c>
      <c r="I53" s="120" t="str">
        <f>IF('INT-Pivots'!M80=0,"",IF('INT-Pivots'!M80="(blank)","",'INT-Pivots'!M80))</f>
        <v/>
      </c>
      <c r="J53" s="116" t="str">
        <f>IF('INT-Pivots'!N80="","",'INT-Pivots'!N80)</f>
        <v/>
      </c>
      <c r="K53" s="116" t="str">
        <f>IF('INT-Pivots'!F80=0,"",IF('INT-Pivots'!F80="(blank)","",'INT-Pivots'!F80))</f>
        <v/>
      </c>
      <c r="L53" s="94" t="str">
        <f>IF('INT-Pivots'!O80="","",'INT-Pivots'!O80)</f>
        <v/>
      </c>
      <c r="M53" s="94"/>
      <c r="N53" s="94"/>
      <c r="O53" s="94"/>
      <c r="P53" s="74"/>
      <c r="Q53" s="74"/>
      <c r="R53" s="121"/>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row>
    <row r="54" spans="2:48" s="70" customFormat="1" ht="12" x14ac:dyDescent="0.3">
      <c r="B54" s="115" t="str">
        <f>IF('INT-Pivots'!G81="","",'INT-Pivots'!G81)</f>
        <v/>
      </c>
      <c r="C54" s="116" t="str">
        <f>IF('INT-Pivots'!H81="","",'INT-Pivots'!H81)</f>
        <v/>
      </c>
      <c r="D54" s="117" t="str">
        <f>IF('INT-Pivots'!I81="","",IF(VALUE('INT-Pivots'!I81)=0,"",VALUE('INT-Pivots'!I81)))</f>
        <v/>
      </c>
      <c r="E54" s="118" t="str">
        <f>IF('INT-Pivots'!J81=0,"",'INT-Pivots'!J81)</f>
        <v/>
      </c>
      <c r="F54" s="128" t="str">
        <f>IF('INT-Pivots'!K81="","",IF('INT-Pivots'!K81="(blank)","Project end",VALUE('INT-Pivots'!K81)))</f>
        <v/>
      </c>
      <c r="G54" s="119" t="str">
        <f>IF('INT-Pivots'!S81="","",IF('INT-Pivots'!S81="(blank)","-",'INT-Pivots'!S81))</f>
        <v/>
      </c>
      <c r="H54" s="116" t="str">
        <f>IF('INT-Pivots'!L81=0,"",'INT-Pivots'!L81)</f>
        <v/>
      </c>
      <c r="I54" s="120" t="str">
        <f>IF('INT-Pivots'!M81=0,"",IF('INT-Pivots'!M81="(blank)","",'INT-Pivots'!M81))</f>
        <v/>
      </c>
      <c r="J54" s="116" t="str">
        <f>IF('INT-Pivots'!N81="","",'INT-Pivots'!N81)</f>
        <v/>
      </c>
      <c r="K54" s="116" t="str">
        <f>IF('INT-Pivots'!F81=0,"",IF('INT-Pivots'!F81="(blank)","",'INT-Pivots'!F81))</f>
        <v/>
      </c>
      <c r="L54" s="94" t="str">
        <f>IF('INT-Pivots'!O81="","",'INT-Pivots'!O81)</f>
        <v/>
      </c>
      <c r="M54" s="94"/>
      <c r="N54" s="94"/>
      <c r="O54" s="94"/>
      <c r="P54" s="74"/>
      <c r="Q54" s="74"/>
      <c r="R54" s="121"/>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row>
    <row r="55" spans="2:48" s="70" customFormat="1" ht="12" x14ac:dyDescent="0.3">
      <c r="B55" s="115" t="str">
        <f>IF('INT-Pivots'!G82="","",'INT-Pivots'!G82)</f>
        <v/>
      </c>
      <c r="C55" s="116" t="str">
        <f>IF('INT-Pivots'!H82="","",'INT-Pivots'!H82)</f>
        <v/>
      </c>
      <c r="D55" s="117" t="str">
        <f>IF('INT-Pivots'!I82="","",IF(VALUE('INT-Pivots'!I82)=0,"",VALUE('INT-Pivots'!I82)))</f>
        <v/>
      </c>
      <c r="E55" s="118" t="str">
        <f>IF('INT-Pivots'!J82=0,"",'INT-Pivots'!J82)</f>
        <v/>
      </c>
      <c r="F55" s="128" t="str">
        <f>IF('INT-Pivots'!K82="","",IF('INT-Pivots'!K82="(blank)","Project end",VALUE('INT-Pivots'!K82)))</f>
        <v/>
      </c>
      <c r="G55" s="119" t="str">
        <f>IF('INT-Pivots'!S82="","",IF('INT-Pivots'!S82="(blank)","-",'INT-Pivots'!S82))</f>
        <v/>
      </c>
      <c r="H55" s="116" t="str">
        <f>IF('INT-Pivots'!L82=0,"",'INT-Pivots'!L82)</f>
        <v/>
      </c>
      <c r="I55" s="120" t="str">
        <f>IF('INT-Pivots'!M82=0,"",IF('INT-Pivots'!M82="(blank)","",'INT-Pivots'!M82))</f>
        <v/>
      </c>
      <c r="J55" s="116" t="str">
        <f>IF('INT-Pivots'!N82="","",'INT-Pivots'!N82)</f>
        <v/>
      </c>
      <c r="K55" s="116" t="str">
        <f>IF('INT-Pivots'!F82=0,"",IF('INT-Pivots'!F82="(blank)","",'INT-Pivots'!F82))</f>
        <v/>
      </c>
      <c r="L55" s="94" t="str">
        <f>IF('INT-Pivots'!O82="","",'INT-Pivots'!O82)</f>
        <v/>
      </c>
      <c r="M55" s="94"/>
      <c r="N55" s="94"/>
      <c r="O55" s="94"/>
      <c r="P55" s="74"/>
      <c r="Q55" s="74"/>
      <c r="R55" s="121"/>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row>
    <row r="56" spans="2:48" s="70" customFormat="1" ht="12" x14ac:dyDescent="0.3">
      <c r="B56" s="115" t="str">
        <f>IF('INT-Pivots'!G83="","",'INT-Pivots'!G83)</f>
        <v/>
      </c>
      <c r="C56" s="116" t="str">
        <f>IF('INT-Pivots'!H83="","",'INT-Pivots'!H83)</f>
        <v/>
      </c>
      <c r="D56" s="117" t="str">
        <f>IF('INT-Pivots'!I83="","",IF(VALUE('INT-Pivots'!I83)=0,"",VALUE('INT-Pivots'!I83)))</f>
        <v/>
      </c>
      <c r="E56" s="118" t="str">
        <f>IF('INT-Pivots'!J83=0,"",'INT-Pivots'!J83)</f>
        <v/>
      </c>
      <c r="F56" s="128" t="str">
        <f>IF('INT-Pivots'!K83="","",IF('INT-Pivots'!K83="(blank)","Project end",VALUE('INT-Pivots'!K83)))</f>
        <v/>
      </c>
      <c r="G56" s="119" t="str">
        <f>IF('INT-Pivots'!S83="","",IF('INT-Pivots'!S83="(blank)","-",'INT-Pivots'!S83))</f>
        <v/>
      </c>
      <c r="H56" s="116" t="str">
        <f>IF('INT-Pivots'!L83=0,"",'INT-Pivots'!L83)</f>
        <v/>
      </c>
      <c r="I56" s="120" t="str">
        <f>IF('INT-Pivots'!M83=0,"",IF('INT-Pivots'!M83="(blank)","",'INT-Pivots'!M83))</f>
        <v/>
      </c>
      <c r="J56" s="116" t="str">
        <f>IF('INT-Pivots'!N83="","",'INT-Pivots'!N83)</f>
        <v/>
      </c>
      <c r="K56" s="116" t="str">
        <f>IF('INT-Pivots'!F83=0,"",IF('INT-Pivots'!F83="(blank)","",'INT-Pivots'!F83))</f>
        <v/>
      </c>
      <c r="L56" s="94" t="str">
        <f>IF('INT-Pivots'!O83="","",'INT-Pivots'!O83)</f>
        <v/>
      </c>
      <c r="M56" s="94"/>
      <c r="N56" s="94"/>
      <c r="O56" s="94"/>
      <c r="P56" s="74"/>
      <c r="Q56" s="74"/>
      <c r="R56" s="121"/>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row>
    <row r="57" spans="2:48" s="70" customFormat="1" ht="12" x14ac:dyDescent="0.3">
      <c r="B57" s="115" t="str">
        <f>IF('INT-Pivots'!G84="","",'INT-Pivots'!G84)</f>
        <v/>
      </c>
      <c r="C57" s="116" t="str">
        <f>IF('INT-Pivots'!H84="","",'INT-Pivots'!H84)</f>
        <v/>
      </c>
      <c r="D57" s="117" t="str">
        <f>IF('INT-Pivots'!I84="","",IF(VALUE('INT-Pivots'!I84)=0,"",VALUE('INT-Pivots'!I84)))</f>
        <v/>
      </c>
      <c r="E57" s="118" t="str">
        <f>IF('INT-Pivots'!J84=0,"",'INT-Pivots'!J84)</f>
        <v/>
      </c>
      <c r="F57" s="128" t="str">
        <f>IF('INT-Pivots'!K84="","",IF('INT-Pivots'!K84="(blank)","Project end",VALUE('INT-Pivots'!K84)))</f>
        <v/>
      </c>
      <c r="G57" s="119" t="str">
        <f>IF('INT-Pivots'!S84="","",IF('INT-Pivots'!S84="(blank)","-",'INT-Pivots'!S84))</f>
        <v/>
      </c>
      <c r="H57" s="116" t="str">
        <f>IF('INT-Pivots'!L84=0,"",'INT-Pivots'!L84)</f>
        <v/>
      </c>
      <c r="I57" s="120" t="str">
        <f>IF('INT-Pivots'!M84=0,"",IF('INT-Pivots'!M84="(blank)","",'INT-Pivots'!M84))</f>
        <v/>
      </c>
      <c r="J57" s="116" t="str">
        <f>IF('INT-Pivots'!N84="","",'INT-Pivots'!N84)</f>
        <v/>
      </c>
      <c r="K57" s="116" t="str">
        <f>IF('INT-Pivots'!F84=0,"",IF('INT-Pivots'!F84="(blank)","",'INT-Pivots'!F84))</f>
        <v/>
      </c>
      <c r="L57" s="94" t="str">
        <f>IF('INT-Pivots'!O84="","",'INT-Pivots'!O84)</f>
        <v/>
      </c>
      <c r="M57" s="94"/>
      <c r="N57" s="94"/>
      <c r="O57" s="94"/>
      <c r="P57" s="74"/>
      <c r="Q57" s="74"/>
      <c r="R57" s="121"/>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2"/>
      <c r="AQ57" s="122"/>
      <c r="AR57" s="122"/>
      <c r="AS57" s="122"/>
      <c r="AT57" s="122"/>
      <c r="AU57" s="122"/>
      <c r="AV57" s="122"/>
    </row>
    <row r="58" spans="2:48" s="70" customFormat="1" ht="12" x14ac:dyDescent="0.3">
      <c r="B58" s="115" t="str">
        <f>IF('INT-Pivots'!G85="","",'INT-Pivots'!G85)</f>
        <v/>
      </c>
      <c r="C58" s="116" t="str">
        <f>IF('INT-Pivots'!H85="","",'INT-Pivots'!H85)</f>
        <v/>
      </c>
      <c r="D58" s="117" t="str">
        <f>IF('INT-Pivots'!I85="","",IF(VALUE('INT-Pivots'!I85)=0,"",VALUE('INT-Pivots'!I85)))</f>
        <v/>
      </c>
      <c r="E58" s="118" t="str">
        <f>IF('INT-Pivots'!J85=0,"",'INT-Pivots'!J85)</f>
        <v/>
      </c>
      <c r="F58" s="128" t="str">
        <f>IF('INT-Pivots'!K85="","",IF('INT-Pivots'!K85="(blank)","Project end",VALUE('INT-Pivots'!K85)))</f>
        <v/>
      </c>
      <c r="G58" s="119" t="str">
        <f>IF('INT-Pivots'!S85="","",IF('INT-Pivots'!S85="(blank)","-",'INT-Pivots'!S85))</f>
        <v/>
      </c>
      <c r="H58" s="116" t="str">
        <f>IF('INT-Pivots'!L85=0,"",'INT-Pivots'!L85)</f>
        <v/>
      </c>
      <c r="I58" s="120" t="str">
        <f>IF('INT-Pivots'!M85=0,"",IF('INT-Pivots'!M85="(blank)","",'INT-Pivots'!M85))</f>
        <v/>
      </c>
      <c r="J58" s="116" t="str">
        <f>IF('INT-Pivots'!N85="","",'INT-Pivots'!N85)</f>
        <v/>
      </c>
      <c r="K58" s="116" t="str">
        <f>IF('INT-Pivots'!F85=0,"",IF('INT-Pivots'!F85="(blank)","",'INT-Pivots'!F85))</f>
        <v/>
      </c>
      <c r="L58" s="94" t="str">
        <f>IF('INT-Pivots'!O85="","",'INT-Pivots'!O85)</f>
        <v/>
      </c>
      <c r="M58" s="94"/>
      <c r="N58" s="94"/>
      <c r="O58" s="94"/>
      <c r="P58" s="74"/>
      <c r="Q58" s="74"/>
      <c r="R58" s="121"/>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row>
    <row r="59" spans="2:48" s="70" customFormat="1" ht="12" x14ac:dyDescent="0.3">
      <c r="B59" s="115" t="str">
        <f>IF('INT-Pivots'!G86="","",'INT-Pivots'!G86)</f>
        <v/>
      </c>
      <c r="C59" s="116" t="str">
        <f>IF('INT-Pivots'!H86="","",'INT-Pivots'!H86)</f>
        <v/>
      </c>
      <c r="D59" s="117" t="str">
        <f>IF('INT-Pivots'!I86="","",IF(VALUE('INT-Pivots'!I86)=0,"",VALUE('INT-Pivots'!I86)))</f>
        <v/>
      </c>
      <c r="E59" s="118" t="str">
        <f>IF('INT-Pivots'!J86=0,"",'INT-Pivots'!J86)</f>
        <v/>
      </c>
      <c r="F59" s="128" t="str">
        <f>IF('INT-Pivots'!K86="","",IF('INT-Pivots'!K86="(blank)","Project end",VALUE('INT-Pivots'!K86)))</f>
        <v/>
      </c>
      <c r="G59" s="119" t="str">
        <f>IF('INT-Pivots'!S86="","",IF('INT-Pivots'!S86="(blank)","-",'INT-Pivots'!S86))</f>
        <v/>
      </c>
      <c r="H59" s="116" t="str">
        <f>IF('INT-Pivots'!L86=0,"",'INT-Pivots'!L86)</f>
        <v/>
      </c>
      <c r="I59" s="120" t="str">
        <f>IF('INT-Pivots'!M86=0,"",IF('INT-Pivots'!M86="(blank)","",'INT-Pivots'!M86))</f>
        <v/>
      </c>
      <c r="J59" s="116" t="str">
        <f>IF('INT-Pivots'!N86="","",'INT-Pivots'!N86)</f>
        <v/>
      </c>
      <c r="K59" s="116" t="str">
        <f>IF('INT-Pivots'!F86=0,"",IF('INT-Pivots'!F86="(blank)","",'INT-Pivots'!F86))</f>
        <v/>
      </c>
      <c r="L59" s="94" t="str">
        <f>IF('INT-Pivots'!O86="","",'INT-Pivots'!O86)</f>
        <v/>
      </c>
      <c r="M59" s="94"/>
      <c r="N59" s="94"/>
      <c r="O59" s="94"/>
      <c r="P59" s="74"/>
      <c r="Q59" s="74"/>
      <c r="R59" s="121"/>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row>
    <row r="60" spans="2:48" s="70" customFormat="1" ht="12" x14ac:dyDescent="0.3">
      <c r="B60" s="115" t="str">
        <f>IF('INT-Pivots'!G87="","",'INT-Pivots'!G87)</f>
        <v/>
      </c>
      <c r="C60" s="116" t="str">
        <f>IF('INT-Pivots'!H87="","",'INT-Pivots'!H87)</f>
        <v/>
      </c>
      <c r="D60" s="117" t="str">
        <f>IF('INT-Pivots'!I87="","",IF(VALUE('INT-Pivots'!I87)=0,"",VALUE('INT-Pivots'!I87)))</f>
        <v/>
      </c>
      <c r="E60" s="118" t="str">
        <f>IF('INT-Pivots'!J87=0,"",'INT-Pivots'!J87)</f>
        <v/>
      </c>
      <c r="F60" s="128" t="str">
        <f>IF('INT-Pivots'!K87="","",IF('INT-Pivots'!K87="(blank)","Project end",VALUE('INT-Pivots'!K87)))</f>
        <v/>
      </c>
      <c r="G60" s="119" t="str">
        <f>IF('INT-Pivots'!S87="","",IF('INT-Pivots'!S87="(blank)","-",'INT-Pivots'!S87))</f>
        <v/>
      </c>
      <c r="H60" s="116" t="str">
        <f>IF('INT-Pivots'!L87=0,"",'INT-Pivots'!L87)</f>
        <v/>
      </c>
      <c r="I60" s="120" t="str">
        <f>IF('INT-Pivots'!M87=0,"",IF('INT-Pivots'!M87="(blank)","",'INT-Pivots'!M87))</f>
        <v/>
      </c>
      <c r="J60" s="116" t="str">
        <f>IF('INT-Pivots'!N87="","",'INT-Pivots'!N87)</f>
        <v/>
      </c>
      <c r="K60" s="116" t="str">
        <f>IF('INT-Pivots'!F87=0,"",IF('INT-Pivots'!F87="(blank)","",'INT-Pivots'!F87))</f>
        <v/>
      </c>
      <c r="L60" s="94" t="str">
        <f>IF('INT-Pivots'!O87="","",'INT-Pivots'!O87)</f>
        <v/>
      </c>
      <c r="M60" s="94"/>
      <c r="N60" s="94"/>
      <c r="O60" s="94"/>
      <c r="P60" s="74"/>
      <c r="Q60" s="74"/>
      <c r="R60" s="121"/>
      <c r="S60" s="122"/>
      <c r="T60" s="122"/>
      <c r="U60" s="122"/>
      <c r="V60" s="122"/>
      <c r="W60" s="122"/>
      <c r="X60" s="122"/>
      <c r="Y60" s="122"/>
      <c r="Z60" s="122"/>
      <c r="AA60" s="122"/>
      <c r="AB60" s="122"/>
      <c r="AC60" s="122"/>
      <c r="AD60" s="122"/>
      <c r="AE60" s="122"/>
      <c r="AF60" s="122"/>
      <c r="AG60" s="122"/>
      <c r="AH60" s="122"/>
      <c r="AI60" s="122"/>
      <c r="AJ60" s="122"/>
      <c r="AK60" s="122"/>
      <c r="AL60" s="122"/>
      <c r="AM60" s="122"/>
      <c r="AN60" s="122"/>
      <c r="AO60" s="122"/>
      <c r="AP60" s="122"/>
      <c r="AQ60" s="122"/>
      <c r="AR60" s="122"/>
      <c r="AS60" s="122"/>
      <c r="AT60" s="122"/>
      <c r="AU60" s="122"/>
      <c r="AV60" s="122"/>
    </row>
    <row r="61" spans="2:48" s="70" customFormat="1" ht="12" x14ac:dyDescent="0.3">
      <c r="B61" s="115" t="str">
        <f>IF('INT-Pivots'!G88="","",'INT-Pivots'!G88)</f>
        <v/>
      </c>
      <c r="C61" s="116" t="str">
        <f>IF('INT-Pivots'!H88="","",'INT-Pivots'!H88)</f>
        <v/>
      </c>
      <c r="D61" s="117" t="str">
        <f>IF('INT-Pivots'!I88="","",IF(VALUE('INT-Pivots'!I88)=0,"",VALUE('INT-Pivots'!I88)))</f>
        <v/>
      </c>
      <c r="E61" s="118" t="str">
        <f>IF('INT-Pivots'!J88=0,"",'INT-Pivots'!J88)</f>
        <v/>
      </c>
      <c r="F61" s="128" t="str">
        <f>IF('INT-Pivots'!K88="","",IF('INT-Pivots'!K88="(blank)","Project end",VALUE('INT-Pivots'!K88)))</f>
        <v/>
      </c>
      <c r="G61" s="119" t="str">
        <f>IF('INT-Pivots'!S88="","",IF('INT-Pivots'!S88="(blank)","-",'INT-Pivots'!S88))</f>
        <v/>
      </c>
      <c r="H61" s="116" t="str">
        <f>IF('INT-Pivots'!L88=0,"",'INT-Pivots'!L88)</f>
        <v/>
      </c>
      <c r="I61" s="120" t="str">
        <f>IF('INT-Pivots'!M88=0,"",IF('INT-Pivots'!M88="(blank)","",'INT-Pivots'!M88))</f>
        <v/>
      </c>
      <c r="J61" s="116" t="str">
        <f>IF('INT-Pivots'!N88="","",'INT-Pivots'!N88)</f>
        <v/>
      </c>
      <c r="K61" s="116" t="str">
        <f>IF('INT-Pivots'!F88=0,"",IF('INT-Pivots'!F88="(blank)","",'INT-Pivots'!F88))</f>
        <v/>
      </c>
      <c r="L61" s="94" t="str">
        <f>IF('INT-Pivots'!O88="","",'INT-Pivots'!O88)</f>
        <v/>
      </c>
      <c r="M61" s="94"/>
      <c r="N61" s="94"/>
      <c r="O61" s="94"/>
      <c r="P61" s="74"/>
      <c r="Q61" s="74"/>
      <c r="R61" s="121"/>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c r="AT61" s="122"/>
      <c r="AU61" s="122"/>
      <c r="AV61" s="122"/>
    </row>
    <row r="62" spans="2:48" s="70" customFormat="1" ht="12" x14ac:dyDescent="0.3">
      <c r="B62" s="115" t="str">
        <f>IF('INT-Pivots'!G89="","",'INT-Pivots'!G89)</f>
        <v/>
      </c>
      <c r="C62" s="116" t="str">
        <f>IF('INT-Pivots'!H89="","",'INT-Pivots'!H89)</f>
        <v/>
      </c>
      <c r="D62" s="117" t="str">
        <f>IF('INT-Pivots'!I89="","",IF(VALUE('INT-Pivots'!I89)=0,"",VALUE('INT-Pivots'!I89)))</f>
        <v/>
      </c>
      <c r="E62" s="118" t="str">
        <f>IF('INT-Pivots'!J89=0,"",'INT-Pivots'!J89)</f>
        <v/>
      </c>
      <c r="F62" s="128" t="str">
        <f>IF('INT-Pivots'!K89="","",IF('INT-Pivots'!K89="(blank)","Project end",VALUE('INT-Pivots'!K89)))</f>
        <v/>
      </c>
      <c r="G62" s="119" t="str">
        <f>IF('INT-Pivots'!S89="","",IF('INT-Pivots'!S89="(blank)","-",'INT-Pivots'!S89))</f>
        <v/>
      </c>
      <c r="H62" s="116" t="str">
        <f>IF('INT-Pivots'!L89=0,"",'INT-Pivots'!L89)</f>
        <v/>
      </c>
      <c r="I62" s="120" t="str">
        <f>IF('INT-Pivots'!M89=0,"",IF('INT-Pivots'!M89="(blank)","",'INT-Pivots'!M89))</f>
        <v/>
      </c>
      <c r="J62" s="116" t="str">
        <f>IF('INT-Pivots'!N89="","",'INT-Pivots'!N89)</f>
        <v/>
      </c>
      <c r="K62" s="116" t="str">
        <f>IF('INT-Pivots'!F89=0,"",IF('INT-Pivots'!F89="(blank)","",'INT-Pivots'!F89))</f>
        <v/>
      </c>
      <c r="L62" s="94" t="str">
        <f>IF('INT-Pivots'!O89="","",'INT-Pivots'!O89)</f>
        <v/>
      </c>
      <c r="M62" s="94"/>
      <c r="N62" s="94"/>
      <c r="O62" s="94"/>
      <c r="P62" s="74"/>
      <c r="Q62" s="74"/>
      <c r="R62" s="121"/>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c r="AT62" s="122"/>
      <c r="AU62" s="122"/>
      <c r="AV62" s="122"/>
    </row>
    <row r="63" spans="2:48" s="70" customFormat="1" ht="12" x14ac:dyDescent="0.3">
      <c r="B63" s="115" t="str">
        <f>IF('INT-Pivots'!G90="","",'INT-Pivots'!G90)</f>
        <v/>
      </c>
      <c r="C63" s="116" t="str">
        <f>IF('INT-Pivots'!H90="","",'INT-Pivots'!H90)</f>
        <v/>
      </c>
      <c r="D63" s="117" t="str">
        <f>IF('INT-Pivots'!I90="","",IF(VALUE('INT-Pivots'!I90)=0,"",VALUE('INT-Pivots'!I90)))</f>
        <v/>
      </c>
      <c r="E63" s="118" t="str">
        <f>IF('INT-Pivots'!J90=0,"",'INT-Pivots'!J90)</f>
        <v/>
      </c>
      <c r="F63" s="128" t="str">
        <f>IF('INT-Pivots'!K90="","",IF('INT-Pivots'!K90="(blank)","Project end",VALUE('INT-Pivots'!K90)))</f>
        <v/>
      </c>
      <c r="G63" s="119" t="str">
        <f>IF('INT-Pivots'!S90="","",IF('INT-Pivots'!S90="(blank)","-",'INT-Pivots'!S90))</f>
        <v/>
      </c>
      <c r="H63" s="116" t="str">
        <f>IF('INT-Pivots'!L90=0,"",'INT-Pivots'!L90)</f>
        <v/>
      </c>
      <c r="I63" s="120" t="str">
        <f>IF('INT-Pivots'!M90=0,"",IF('INT-Pivots'!M90="(blank)","",'INT-Pivots'!M90))</f>
        <v/>
      </c>
      <c r="J63" s="116" t="str">
        <f>IF('INT-Pivots'!N90="","",'INT-Pivots'!N90)</f>
        <v/>
      </c>
      <c r="K63" s="116" t="str">
        <f>IF('INT-Pivots'!F90=0,"",IF('INT-Pivots'!F90="(blank)","",'INT-Pivots'!F90))</f>
        <v/>
      </c>
      <c r="L63" s="94" t="str">
        <f>IF('INT-Pivots'!O90="","",'INT-Pivots'!O90)</f>
        <v/>
      </c>
      <c r="M63" s="94"/>
      <c r="N63" s="94"/>
      <c r="O63" s="94"/>
      <c r="P63" s="74"/>
      <c r="Q63" s="74"/>
      <c r="R63" s="121"/>
      <c r="S63" s="122"/>
      <c r="T63" s="122"/>
      <c r="U63" s="122"/>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c r="AT63" s="122"/>
      <c r="AU63" s="122"/>
      <c r="AV63" s="122"/>
    </row>
    <row r="64" spans="2:48" s="70" customFormat="1" ht="12" x14ac:dyDescent="0.3">
      <c r="B64" s="115" t="str">
        <f>IF('INT-Pivots'!G91="","",'INT-Pivots'!G91)</f>
        <v/>
      </c>
      <c r="C64" s="116" t="str">
        <f>IF('INT-Pivots'!H91="","",'INT-Pivots'!H91)</f>
        <v/>
      </c>
      <c r="D64" s="117" t="str">
        <f>IF('INT-Pivots'!I91="","",IF(VALUE('INT-Pivots'!I91)=0,"",VALUE('INT-Pivots'!I91)))</f>
        <v/>
      </c>
      <c r="E64" s="118" t="str">
        <f>IF('INT-Pivots'!J91=0,"",'INT-Pivots'!J91)</f>
        <v/>
      </c>
      <c r="F64" s="128" t="str">
        <f>IF('INT-Pivots'!K91="","",IF('INT-Pivots'!K91="(blank)","Project end",VALUE('INT-Pivots'!K91)))</f>
        <v/>
      </c>
      <c r="G64" s="119" t="str">
        <f>IF('INT-Pivots'!S91="","",IF('INT-Pivots'!S91="(blank)","-",'INT-Pivots'!S91))</f>
        <v/>
      </c>
      <c r="H64" s="116" t="str">
        <f>IF('INT-Pivots'!L91=0,"",'INT-Pivots'!L91)</f>
        <v/>
      </c>
      <c r="I64" s="120" t="str">
        <f>IF('INT-Pivots'!M91=0,"",IF('INT-Pivots'!M91="(blank)","",'INT-Pivots'!M91))</f>
        <v/>
      </c>
      <c r="J64" s="116" t="str">
        <f>IF('INT-Pivots'!N91="","",'INT-Pivots'!N91)</f>
        <v/>
      </c>
      <c r="K64" s="116" t="str">
        <f>IF('INT-Pivots'!F91=0,"",IF('INT-Pivots'!F91="(blank)","",'INT-Pivots'!F91))</f>
        <v/>
      </c>
      <c r="L64" s="94" t="str">
        <f>IF('INT-Pivots'!O91="","",'INT-Pivots'!O91)</f>
        <v/>
      </c>
      <c r="M64" s="94"/>
      <c r="N64" s="94"/>
      <c r="O64" s="94"/>
      <c r="P64" s="74"/>
      <c r="Q64" s="74"/>
      <c r="R64" s="121"/>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row>
    <row r="65" spans="2:48" s="70" customFormat="1" ht="12" x14ac:dyDescent="0.3">
      <c r="B65" s="115" t="str">
        <f>IF('INT-Pivots'!G92="","",'INT-Pivots'!G92)</f>
        <v/>
      </c>
      <c r="C65" s="116" t="str">
        <f>IF('INT-Pivots'!H92="","",'INT-Pivots'!H92)</f>
        <v/>
      </c>
      <c r="D65" s="117" t="str">
        <f>IF('INT-Pivots'!I92="","",IF(VALUE('INT-Pivots'!I92)=0,"",VALUE('INT-Pivots'!I92)))</f>
        <v/>
      </c>
      <c r="E65" s="118" t="str">
        <f>IF('INT-Pivots'!J92=0,"",'INT-Pivots'!J92)</f>
        <v/>
      </c>
      <c r="F65" s="128" t="str">
        <f>IF('INT-Pivots'!K92="","",IF('INT-Pivots'!K92="(blank)","Project end",VALUE('INT-Pivots'!K92)))</f>
        <v/>
      </c>
      <c r="G65" s="119" t="str">
        <f>IF('INT-Pivots'!S92="","",IF('INT-Pivots'!S92="(blank)","-",'INT-Pivots'!S92))</f>
        <v/>
      </c>
      <c r="H65" s="116" t="str">
        <f>IF('INT-Pivots'!L92=0,"",'INT-Pivots'!L92)</f>
        <v/>
      </c>
      <c r="I65" s="120" t="str">
        <f>IF('INT-Pivots'!M92=0,"",IF('INT-Pivots'!M92="(blank)","",'INT-Pivots'!M92))</f>
        <v/>
      </c>
      <c r="J65" s="116" t="str">
        <f>IF('INT-Pivots'!N92="","",'INT-Pivots'!N92)</f>
        <v/>
      </c>
      <c r="K65" s="116" t="str">
        <f>IF('INT-Pivots'!F92=0,"",IF('INT-Pivots'!F92="(blank)","",'INT-Pivots'!F92))</f>
        <v/>
      </c>
      <c r="L65" s="94" t="str">
        <f>IF('INT-Pivots'!O92="","",'INT-Pivots'!O92)</f>
        <v/>
      </c>
      <c r="M65" s="94"/>
      <c r="N65" s="94"/>
      <c r="O65" s="94"/>
      <c r="P65" s="74"/>
      <c r="Q65" s="74"/>
      <c r="R65" s="121"/>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c r="AT65" s="122"/>
      <c r="AU65" s="122"/>
      <c r="AV65" s="122"/>
    </row>
    <row r="66" spans="2:48" s="70" customFormat="1" ht="12" x14ac:dyDescent="0.3">
      <c r="B66" s="115" t="str">
        <f>IF('INT-Pivots'!G93="","",'INT-Pivots'!G93)</f>
        <v/>
      </c>
      <c r="C66" s="116" t="str">
        <f>IF('INT-Pivots'!H93="","",'INT-Pivots'!H93)</f>
        <v/>
      </c>
      <c r="D66" s="117" t="str">
        <f>IF('INT-Pivots'!I93="","",IF(VALUE('INT-Pivots'!I93)=0,"",VALUE('INT-Pivots'!I93)))</f>
        <v/>
      </c>
      <c r="E66" s="118" t="str">
        <f>IF('INT-Pivots'!J93=0,"",'INT-Pivots'!J93)</f>
        <v/>
      </c>
      <c r="F66" s="128" t="str">
        <f>IF('INT-Pivots'!K93="","",IF('INT-Pivots'!K93="(blank)","Project end",VALUE('INT-Pivots'!K93)))</f>
        <v/>
      </c>
      <c r="G66" s="119" t="str">
        <f>IF('INT-Pivots'!S93="","",IF('INT-Pivots'!S93="(blank)","-",'INT-Pivots'!S93))</f>
        <v/>
      </c>
      <c r="H66" s="116" t="str">
        <f>IF('INT-Pivots'!L93=0,"",'INT-Pivots'!L93)</f>
        <v/>
      </c>
      <c r="I66" s="120" t="str">
        <f>IF('INT-Pivots'!M93=0,"",IF('INT-Pivots'!M93="(blank)","",'INT-Pivots'!M93))</f>
        <v/>
      </c>
      <c r="J66" s="116" t="str">
        <f>IF('INT-Pivots'!N93="","",'INT-Pivots'!N93)</f>
        <v/>
      </c>
      <c r="K66" s="116" t="str">
        <f>IF('INT-Pivots'!F93=0,"",IF('INT-Pivots'!F93="(blank)","",'INT-Pivots'!F93))</f>
        <v/>
      </c>
      <c r="L66" s="94" t="str">
        <f>IF('INT-Pivots'!O93="","",'INT-Pivots'!O93)</f>
        <v/>
      </c>
      <c r="M66" s="94"/>
      <c r="N66" s="94"/>
      <c r="O66" s="94"/>
      <c r="P66" s="74"/>
      <c r="Q66" s="74"/>
      <c r="R66" s="121"/>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c r="AT66" s="122"/>
      <c r="AU66" s="122"/>
      <c r="AV66" s="122"/>
    </row>
    <row r="67" spans="2:48" s="70" customFormat="1" ht="12" x14ac:dyDescent="0.3">
      <c r="B67" s="115" t="str">
        <f>IF('INT-Pivots'!G94="","",'INT-Pivots'!G94)</f>
        <v/>
      </c>
      <c r="C67" s="116" t="str">
        <f>IF('INT-Pivots'!H94="","",'INT-Pivots'!H94)</f>
        <v/>
      </c>
      <c r="D67" s="117" t="str">
        <f>IF('INT-Pivots'!I94="","",IF(VALUE('INT-Pivots'!I94)=0,"",VALUE('INT-Pivots'!I94)))</f>
        <v/>
      </c>
      <c r="E67" s="118" t="str">
        <f>IF('INT-Pivots'!J94=0,"",'INT-Pivots'!J94)</f>
        <v/>
      </c>
      <c r="F67" s="128" t="str">
        <f>IF('INT-Pivots'!K94="","",IF('INT-Pivots'!K94="(blank)","Project end",VALUE('INT-Pivots'!K94)))</f>
        <v/>
      </c>
      <c r="G67" s="119" t="str">
        <f>IF('INT-Pivots'!S94="","",IF('INT-Pivots'!S94="(blank)","-",'INT-Pivots'!S94))</f>
        <v/>
      </c>
      <c r="H67" s="116" t="str">
        <f>IF('INT-Pivots'!L94=0,"",'INT-Pivots'!L94)</f>
        <v/>
      </c>
      <c r="I67" s="120" t="str">
        <f>IF('INT-Pivots'!M94=0,"",IF('INT-Pivots'!M94="(blank)","",'INT-Pivots'!M94))</f>
        <v/>
      </c>
      <c r="J67" s="116" t="str">
        <f>IF('INT-Pivots'!N94="","",'INT-Pivots'!N94)</f>
        <v/>
      </c>
      <c r="K67" s="116" t="str">
        <f>IF('INT-Pivots'!F94=0,"",IF('INT-Pivots'!F94="(blank)","",'INT-Pivots'!F94))</f>
        <v/>
      </c>
      <c r="L67" s="94" t="str">
        <f>IF('INT-Pivots'!O94="","",'INT-Pivots'!O94)</f>
        <v/>
      </c>
      <c r="M67" s="94"/>
      <c r="N67" s="94"/>
      <c r="O67" s="94"/>
      <c r="P67" s="74"/>
      <c r="Q67" s="74"/>
      <c r="R67" s="121"/>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c r="AT67" s="122"/>
      <c r="AU67" s="122"/>
      <c r="AV67" s="122"/>
    </row>
    <row r="68" spans="2:48" s="70" customFormat="1" ht="12" x14ac:dyDescent="0.3">
      <c r="B68" s="115" t="str">
        <f>IF('INT-Pivots'!G95="","",'INT-Pivots'!G95)</f>
        <v/>
      </c>
      <c r="C68" s="116" t="str">
        <f>IF('INT-Pivots'!H95="","",'INT-Pivots'!H95)</f>
        <v/>
      </c>
      <c r="D68" s="117" t="str">
        <f>IF('INT-Pivots'!I95="","",IF(VALUE('INT-Pivots'!I95)=0,"",VALUE('INT-Pivots'!I95)))</f>
        <v/>
      </c>
      <c r="E68" s="118" t="str">
        <f>IF('INT-Pivots'!J95=0,"",'INT-Pivots'!J95)</f>
        <v/>
      </c>
      <c r="F68" s="128" t="str">
        <f>IF('INT-Pivots'!K95="","",IF('INT-Pivots'!K95="(blank)","Project end",VALUE('INT-Pivots'!K95)))</f>
        <v/>
      </c>
      <c r="G68" s="119" t="str">
        <f>IF('INT-Pivots'!S95="","",IF('INT-Pivots'!S95="(blank)","-",'INT-Pivots'!S95))</f>
        <v/>
      </c>
      <c r="H68" s="116" t="str">
        <f>IF('INT-Pivots'!L95=0,"",'INT-Pivots'!L95)</f>
        <v/>
      </c>
      <c r="I68" s="120" t="str">
        <f>IF('INT-Pivots'!M95=0,"",IF('INT-Pivots'!M95="(blank)","",'INT-Pivots'!M95))</f>
        <v/>
      </c>
      <c r="J68" s="116" t="str">
        <f>IF('INT-Pivots'!N95="","",'INT-Pivots'!N95)</f>
        <v/>
      </c>
      <c r="K68" s="116" t="str">
        <f>IF('INT-Pivots'!F95=0,"",IF('INT-Pivots'!F95="(blank)","",'INT-Pivots'!F95))</f>
        <v/>
      </c>
      <c r="L68" s="94" t="str">
        <f>IF('INT-Pivots'!O95="","",'INT-Pivots'!O95)</f>
        <v/>
      </c>
      <c r="M68" s="94"/>
      <c r="N68" s="94"/>
      <c r="O68" s="94"/>
      <c r="P68" s="74"/>
      <c r="Q68" s="74"/>
      <c r="R68" s="121"/>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22"/>
      <c r="AS68" s="122"/>
      <c r="AT68" s="122"/>
      <c r="AU68" s="122"/>
      <c r="AV68" s="122"/>
    </row>
    <row r="69" spans="2:48" s="70" customFormat="1" ht="12" x14ac:dyDescent="0.3">
      <c r="B69" s="115" t="str">
        <f>IF('INT-Pivots'!G96="","",'INT-Pivots'!G96)</f>
        <v/>
      </c>
      <c r="C69" s="116" t="str">
        <f>IF('INT-Pivots'!H96="","",'INT-Pivots'!H96)</f>
        <v/>
      </c>
      <c r="D69" s="117" t="str">
        <f>IF('INT-Pivots'!I96="","",IF(VALUE('INT-Pivots'!I96)=0,"",VALUE('INT-Pivots'!I96)))</f>
        <v/>
      </c>
      <c r="E69" s="118" t="str">
        <f>IF('INT-Pivots'!J96=0,"",'INT-Pivots'!J96)</f>
        <v/>
      </c>
      <c r="F69" s="128" t="str">
        <f>IF('INT-Pivots'!K96="","",IF('INT-Pivots'!K96="(blank)","Project end",VALUE('INT-Pivots'!K96)))</f>
        <v/>
      </c>
      <c r="G69" s="119" t="str">
        <f>IF('INT-Pivots'!S96="","",IF('INT-Pivots'!S96="(blank)","-",'INT-Pivots'!S96))</f>
        <v/>
      </c>
      <c r="H69" s="116" t="str">
        <f>IF('INT-Pivots'!L96=0,"",'INT-Pivots'!L96)</f>
        <v/>
      </c>
      <c r="I69" s="120" t="str">
        <f>IF('INT-Pivots'!M96=0,"",IF('INT-Pivots'!M96="(blank)","",'INT-Pivots'!M96))</f>
        <v/>
      </c>
      <c r="J69" s="116" t="str">
        <f>IF('INT-Pivots'!N96="","",'INT-Pivots'!N96)</f>
        <v/>
      </c>
      <c r="K69" s="116" t="str">
        <f>IF('INT-Pivots'!F96=0,"",IF('INT-Pivots'!F96="(blank)","",'INT-Pivots'!F96))</f>
        <v/>
      </c>
      <c r="L69" s="94" t="str">
        <f>IF('INT-Pivots'!O96="","",'INT-Pivots'!O96)</f>
        <v/>
      </c>
      <c r="M69" s="94"/>
      <c r="N69" s="94"/>
      <c r="O69" s="94"/>
      <c r="P69" s="74"/>
      <c r="Q69" s="74"/>
      <c r="R69" s="121"/>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2"/>
      <c r="AU69" s="122"/>
      <c r="AV69" s="122"/>
    </row>
    <row r="70" spans="2:48" s="70" customFormat="1" ht="12" x14ac:dyDescent="0.3">
      <c r="B70" s="115" t="str">
        <f>IF('INT-Pivots'!G97="","",'INT-Pivots'!G97)</f>
        <v/>
      </c>
      <c r="C70" s="116" t="str">
        <f>IF('INT-Pivots'!H97="","",'INT-Pivots'!H97)</f>
        <v/>
      </c>
      <c r="D70" s="117" t="str">
        <f>IF('INT-Pivots'!I97="","",IF(VALUE('INT-Pivots'!I97)=0,"",VALUE('INT-Pivots'!I97)))</f>
        <v/>
      </c>
      <c r="E70" s="118" t="str">
        <f>IF('INT-Pivots'!J97=0,"",'INT-Pivots'!J97)</f>
        <v/>
      </c>
      <c r="F70" s="128" t="str">
        <f>IF('INT-Pivots'!K97="","",IF('INT-Pivots'!K97="(blank)","Project end",VALUE('INT-Pivots'!K97)))</f>
        <v/>
      </c>
      <c r="G70" s="119" t="str">
        <f>IF('INT-Pivots'!S97="","",IF('INT-Pivots'!S97="(blank)","-",'INT-Pivots'!S97))</f>
        <v/>
      </c>
      <c r="H70" s="116" t="str">
        <f>IF('INT-Pivots'!L97=0,"",'INT-Pivots'!L97)</f>
        <v/>
      </c>
      <c r="I70" s="120" t="str">
        <f>IF('INT-Pivots'!M97=0,"",IF('INT-Pivots'!M97="(blank)","",'INT-Pivots'!M97))</f>
        <v/>
      </c>
      <c r="J70" s="116" t="str">
        <f>IF('INT-Pivots'!N97="","",'INT-Pivots'!N97)</f>
        <v/>
      </c>
      <c r="K70" s="116" t="str">
        <f>IF('INT-Pivots'!F97=0,"",IF('INT-Pivots'!F97="(blank)","",'INT-Pivots'!F97))</f>
        <v/>
      </c>
      <c r="L70" s="94" t="str">
        <f>IF('INT-Pivots'!O97="","",'INT-Pivots'!O97)</f>
        <v/>
      </c>
      <c r="M70" s="94"/>
      <c r="N70" s="94"/>
      <c r="O70" s="94"/>
      <c r="P70" s="74"/>
      <c r="Q70" s="74"/>
      <c r="R70" s="121"/>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row>
    <row r="71" spans="2:48" s="70" customFormat="1" ht="12" x14ac:dyDescent="0.3">
      <c r="B71" s="115" t="str">
        <f>IF('INT-Pivots'!G98="","",'INT-Pivots'!G98)</f>
        <v/>
      </c>
      <c r="C71" s="116" t="str">
        <f>IF('INT-Pivots'!H98="","",'INT-Pivots'!H98)</f>
        <v/>
      </c>
      <c r="D71" s="117" t="str">
        <f>IF('INT-Pivots'!I98="","",IF(VALUE('INT-Pivots'!I98)=0,"",VALUE('INT-Pivots'!I98)))</f>
        <v/>
      </c>
      <c r="E71" s="118" t="str">
        <f>IF('INT-Pivots'!J98=0,"",'INT-Pivots'!J98)</f>
        <v/>
      </c>
      <c r="F71" s="128" t="str">
        <f>IF('INT-Pivots'!K98="","",IF('INT-Pivots'!K98="(blank)","Project end",VALUE('INT-Pivots'!K98)))</f>
        <v/>
      </c>
      <c r="G71" s="119" t="str">
        <f>IF('INT-Pivots'!S98="","",IF('INT-Pivots'!S98="(blank)","-",'INT-Pivots'!S98))</f>
        <v/>
      </c>
      <c r="H71" s="116" t="str">
        <f>IF('INT-Pivots'!L98=0,"",'INT-Pivots'!L98)</f>
        <v/>
      </c>
      <c r="I71" s="120" t="str">
        <f>IF('INT-Pivots'!M98=0,"",IF('INT-Pivots'!M98="(blank)","",'INT-Pivots'!M98))</f>
        <v/>
      </c>
      <c r="J71" s="116" t="str">
        <f>IF('INT-Pivots'!N98="","",'INT-Pivots'!N98)</f>
        <v/>
      </c>
      <c r="K71" s="116" t="str">
        <f>IF('INT-Pivots'!F98=0,"",IF('INT-Pivots'!F98="(blank)","",'INT-Pivots'!F98))</f>
        <v/>
      </c>
      <c r="L71" s="94" t="str">
        <f>IF('INT-Pivots'!O98="","",'INT-Pivots'!O98)</f>
        <v/>
      </c>
      <c r="M71" s="94"/>
      <c r="N71" s="94"/>
      <c r="O71" s="94"/>
      <c r="P71" s="74"/>
      <c r="Q71" s="74"/>
      <c r="R71" s="121"/>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row>
    <row r="72" spans="2:48" s="70" customFormat="1" ht="12" x14ac:dyDescent="0.3">
      <c r="B72" s="115" t="str">
        <f>IF('INT-Pivots'!G99="","",'INT-Pivots'!G99)</f>
        <v/>
      </c>
      <c r="C72" s="116" t="str">
        <f>IF('INT-Pivots'!H99="","",'INT-Pivots'!H99)</f>
        <v/>
      </c>
      <c r="D72" s="117" t="str">
        <f>IF('INT-Pivots'!I99="","",IF(VALUE('INT-Pivots'!I99)=0,"",VALUE('INT-Pivots'!I99)))</f>
        <v/>
      </c>
      <c r="E72" s="118" t="str">
        <f>IF('INT-Pivots'!J99=0,"",'INT-Pivots'!J99)</f>
        <v/>
      </c>
      <c r="F72" s="128" t="str">
        <f>IF('INT-Pivots'!K99="","",IF('INT-Pivots'!K99="(blank)","Project end",VALUE('INT-Pivots'!K99)))</f>
        <v/>
      </c>
      <c r="G72" s="119" t="str">
        <f>IF('INT-Pivots'!S99="","",IF('INT-Pivots'!S99="(blank)","-",'INT-Pivots'!S99))</f>
        <v/>
      </c>
      <c r="H72" s="116" t="str">
        <f>IF('INT-Pivots'!L99=0,"",'INT-Pivots'!L99)</f>
        <v/>
      </c>
      <c r="I72" s="120" t="str">
        <f>IF('INT-Pivots'!M99=0,"",IF('INT-Pivots'!M99="(blank)","",'INT-Pivots'!M99))</f>
        <v/>
      </c>
      <c r="J72" s="116" t="str">
        <f>IF('INT-Pivots'!N99="","",'INT-Pivots'!N99)</f>
        <v/>
      </c>
      <c r="K72" s="116" t="str">
        <f>IF('INT-Pivots'!F99=0,"",IF('INT-Pivots'!F99="(blank)","",'INT-Pivots'!F99))</f>
        <v/>
      </c>
      <c r="L72" s="94" t="str">
        <f>IF('INT-Pivots'!O99="","",'INT-Pivots'!O99)</f>
        <v/>
      </c>
      <c r="M72" s="94"/>
      <c r="N72" s="94"/>
      <c r="O72" s="94"/>
      <c r="P72" s="74"/>
      <c r="Q72" s="74"/>
      <c r="R72" s="121"/>
      <c r="S72" s="122"/>
      <c r="T72" s="122"/>
      <c r="U72" s="122"/>
      <c r="V72" s="122"/>
      <c r="W72" s="122"/>
      <c r="X72" s="122"/>
      <c r="Y72" s="122"/>
      <c r="Z72" s="122"/>
      <c r="AA72" s="122"/>
      <c r="AB72" s="122"/>
      <c r="AC72" s="122"/>
      <c r="AD72" s="122"/>
      <c r="AE72" s="122"/>
      <c r="AF72" s="122"/>
      <c r="AG72" s="122"/>
      <c r="AH72" s="122"/>
      <c r="AI72" s="122"/>
      <c r="AJ72" s="122"/>
      <c r="AK72" s="122"/>
      <c r="AL72" s="122"/>
      <c r="AM72" s="122"/>
      <c r="AN72" s="122"/>
      <c r="AO72" s="122"/>
      <c r="AP72" s="122"/>
      <c r="AQ72" s="122"/>
      <c r="AR72" s="122"/>
      <c r="AS72" s="122"/>
      <c r="AT72" s="122"/>
      <c r="AU72" s="122"/>
      <c r="AV72" s="122"/>
    </row>
    <row r="73" spans="2:48" s="70" customFormat="1" ht="12" x14ac:dyDescent="0.3">
      <c r="B73" s="115" t="str">
        <f>IF('INT-Pivots'!G100="","",'INT-Pivots'!G100)</f>
        <v/>
      </c>
      <c r="C73" s="116" t="str">
        <f>IF('INT-Pivots'!H100="","",'INT-Pivots'!H100)</f>
        <v/>
      </c>
      <c r="D73" s="117" t="str">
        <f>IF('INT-Pivots'!I100="","",IF(VALUE('INT-Pivots'!I100)=0,"",VALUE('INT-Pivots'!I100)))</f>
        <v/>
      </c>
      <c r="E73" s="118" t="str">
        <f>IF('INT-Pivots'!J100=0,"",'INT-Pivots'!J100)</f>
        <v/>
      </c>
      <c r="F73" s="128" t="str">
        <f>IF('INT-Pivots'!K100="","",IF('INT-Pivots'!K100="(blank)","Project end",VALUE('INT-Pivots'!K100)))</f>
        <v/>
      </c>
      <c r="G73" s="119" t="str">
        <f>IF('INT-Pivots'!S100="","",IF('INT-Pivots'!S100="(blank)","-",'INT-Pivots'!S100))</f>
        <v/>
      </c>
      <c r="H73" s="116" t="str">
        <f>IF('INT-Pivots'!L100=0,"",'INT-Pivots'!L100)</f>
        <v/>
      </c>
      <c r="I73" s="120" t="str">
        <f>IF('INT-Pivots'!M100=0,"",IF('INT-Pivots'!M100="(blank)","",'INT-Pivots'!M100))</f>
        <v/>
      </c>
      <c r="J73" s="116" t="str">
        <f>IF('INT-Pivots'!N100="","",'INT-Pivots'!N100)</f>
        <v/>
      </c>
      <c r="K73" s="116" t="str">
        <f>IF('INT-Pivots'!F100=0,"",IF('INT-Pivots'!F100="(blank)","",'INT-Pivots'!F100))</f>
        <v/>
      </c>
      <c r="L73" s="94" t="str">
        <f>IF('INT-Pivots'!O100="","",'INT-Pivots'!O100)</f>
        <v/>
      </c>
      <c r="M73" s="94"/>
      <c r="N73" s="94"/>
      <c r="O73" s="94"/>
      <c r="P73" s="74"/>
      <c r="Q73" s="74"/>
      <c r="R73" s="121"/>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c r="AT73" s="122"/>
      <c r="AU73" s="122"/>
      <c r="AV73" s="122"/>
    </row>
    <row r="74" spans="2:48" s="70" customFormat="1" ht="12" x14ac:dyDescent="0.3">
      <c r="B74" s="115" t="str">
        <f>IF('INT-Pivots'!G101="","",'INT-Pivots'!G101)</f>
        <v/>
      </c>
      <c r="C74" s="116" t="str">
        <f>IF('INT-Pivots'!H101="","",'INT-Pivots'!H101)</f>
        <v/>
      </c>
      <c r="D74" s="117" t="str">
        <f>IF('INT-Pivots'!I101="","",IF(VALUE('INT-Pivots'!I101)=0,"",VALUE('INT-Pivots'!I101)))</f>
        <v/>
      </c>
      <c r="E74" s="118" t="str">
        <f>IF('INT-Pivots'!J101=0,"",'INT-Pivots'!J101)</f>
        <v/>
      </c>
      <c r="F74" s="128" t="str">
        <f>IF('INT-Pivots'!K101="","",IF('INT-Pivots'!K101="(blank)","Project end",VALUE('INT-Pivots'!K101)))</f>
        <v/>
      </c>
      <c r="G74" s="119" t="str">
        <f>IF('INT-Pivots'!S101="","",IF('INT-Pivots'!S101="(blank)","-",'INT-Pivots'!S101))</f>
        <v/>
      </c>
      <c r="H74" s="116" t="str">
        <f>IF('INT-Pivots'!L101=0,"",'INT-Pivots'!L101)</f>
        <v/>
      </c>
      <c r="I74" s="120" t="str">
        <f>IF('INT-Pivots'!M101=0,"",IF('INT-Pivots'!M101="(blank)","",'INT-Pivots'!M101))</f>
        <v/>
      </c>
      <c r="J74" s="116" t="str">
        <f>IF('INT-Pivots'!N101="","",'INT-Pivots'!N101)</f>
        <v/>
      </c>
      <c r="K74" s="116" t="str">
        <f>IF('INT-Pivots'!F101=0,"",IF('INT-Pivots'!F101="(blank)","",'INT-Pivots'!F101))</f>
        <v/>
      </c>
      <c r="L74" s="94" t="str">
        <f>IF('INT-Pivots'!O101="","",'INT-Pivots'!O101)</f>
        <v/>
      </c>
      <c r="M74" s="94"/>
      <c r="N74" s="94"/>
      <c r="O74" s="94"/>
      <c r="P74" s="74"/>
      <c r="Q74" s="74"/>
      <c r="R74" s="121"/>
      <c r="S74" s="122"/>
      <c r="T74" s="122"/>
      <c r="U74" s="122"/>
      <c r="V74" s="122"/>
      <c r="W74" s="122"/>
      <c r="X74" s="122"/>
      <c r="Y74" s="122"/>
      <c r="Z74" s="122"/>
      <c r="AA74" s="122"/>
      <c r="AB74" s="122"/>
      <c r="AC74" s="122"/>
      <c r="AD74" s="122"/>
      <c r="AE74" s="122"/>
      <c r="AF74" s="122"/>
      <c r="AG74" s="122"/>
      <c r="AH74" s="122"/>
      <c r="AI74" s="122"/>
      <c r="AJ74" s="122"/>
      <c r="AK74" s="122"/>
      <c r="AL74" s="122"/>
      <c r="AM74" s="122"/>
      <c r="AN74" s="122"/>
      <c r="AO74" s="122"/>
      <c r="AP74" s="122"/>
      <c r="AQ74" s="122"/>
      <c r="AR74" s="122"/>
      <c r="AS74" s="122"/>
      <c r="AT74" s="122"/>
      <c r="AU74" s="122"/>
      <c r="AV74" s="122"/>
    </row>
    <row r="75" spans="2:48" s="70" customFormat="1" ht="12" x14ac:dyDescent="0.3">
      <c r="B75" s="115" t="str">
        <f>IF('INT-Pivots'!G102="","",'INT-Pivots'!G102)</f>
        <v/>
      </c>
      <c r="C75" s="116" t="str">
        <f>IF('INT-Pivots'!H102="","",'INT-Pivots'!H102)</f>
        <v/>
      </c>
      <c r="D75" s="117" t="str">
        <f>IF('INT-Pivots'!I102="","",IF(VALUE('INT-Pivots'!I102)=0,"",VALUE('INT-Pivots'!I102)))</f>
        <v/>
      </c>
      <c r="E75" s="118" t="str">
        <f>IF('INT-Pivots'!J102=0,"",'INT-Pivots'!J102)</f>
        <v/>
      </c>
      <c r="F75" s="128" t="str">
        <f>IF('INT-Pivots'!K102="","",IF('INT-Pivots'!K102="(blank)","Project end",VALUE('INT-Pivots'!K102)))</f>
        <v/>
      </c>
      <c r="G75" s="119" t="str">
        <f>IF('INT-Pivots'!S102="","",IF('INT-Pivots'!S102="(blank)","-",'INT-Pivots'!S102))</f>
        <v/>
      </c>
      <c r="H75" s="116" t="str">
        <f>IF('INT-Pivots'!L102=0,"",'INT-Pivots'!L102)</f>
        <v/>
      </c>
      <c r="I75" s="120" t="str">
        <f>IF('INT-Pivots'!M102=0,"",IF('INT-Pivots'!M102="(blank)","",'INT-Pivots'!M102))</f>
        <v/>
      </c>
      <c r="J75" s="116" t="str">
        <f>IF('INT-Pivots'!N102="","",'INT-Pivots'!N102)</f>
        <v/>
      </c>
      <c r="K75" s="116" t="str">
        <f>IF('INT-Pivots'!F102=0,"",IF('INT-Pivots'!F102="(blank)","",'INT-Pivots'!F102))</f>
        <v/>
      </c>
      <c r="L75" s="94" t="str">
        <f>IF('INT-Pivots'!O102="","",'INT-Pivots'!O102)</f>
        <v/>
      </c>
      <c r="M75" s="94"/>
      <c r="N75" s="94"/>
      <c r="O75" s="94"/>
      <c r="P75" s="74"/>
      <c r="Q75" s="74"/>
      <c r="R75" s="121"/>
      <c r="S75" s="122"/>
      <c r="T75" s="122"/>
      <c r="U75" s="122"/>
      <c r="V75" s="122"/>
      <c r="W75" s="122"/>
      <c r="X75" s="122"/>
      <c r="Y75" s="122"/>
      <c r="Z75" s="122"/>
      <c r="AA75" s="122"/>
      <c r="AB75" s="122"/>
      <c r="AC75" s="122"/>
      <c r="AD75" s="122"/>
      <c r="AE75" s="122"/>
      <c r="AF75" s="122"/>
      <c r="AG75" s="122"/>
      <c r="AH75" s="122"/>
      <c r="AI75" s="122"/>
      <c r="AJ75" s="122"/>
      <c r="AK75" s="122"/>
      <c r="AL75" s="122"/>
      <c r="AM75" s="122"/>
      <c r="AN75" s="122"/>
      <c r="AO75" s="122"/>
      <c r="AP75" s="122"/>
      <c r="AQ75" s="122"/>
      <c r="AR75" s="122"/>
      <c r="AS75" s="122"/>
      <c r="AT75" s="122"/>
      <c r="AU75" s="122"/>
      <c r="AV75" s="122"/>
    </row>
    <row r="76" spans="2:48" s="70" customFormat="1" ht="12" x14ac:dyDescent="0.3">
      <c r="B76" s="115" t="str">
        <f>IF('INT-Pivots'!G103="","",'INT-Pivots'!G103)</f>
        <v/>
      </c>
      <c r="C76" s="116" t="str">
        <f>IF('INT-Pivots'!H103="","",'INT-Pivots'!H103)</f>
        <v/>
      </c>
      <c r="D76" s="117" t="str">
        <f>IF('INT-Pivots'!I103="","",IF(VALUE('INT-Pivots'!I103)=0,"",VALUE('INT-Pivots'!I103)))</f>
        <v/>
      </c>
      <c r="E76" s="118" t="str">
        <f>IF('INT-Pivots'!J103=0,"",'INT-Pivots'!J103)</f>
        <v/>
      </c>
      <c r="F76" s="128" t="str">
        <f>IF('INT-Pivots'!K103="","",IF('INT-Pivots'!K103="(blank)","Project end",VALUE('INT-Pivots'!K103)))</f>
        <v/>
      </c>
      <c r="G76" s="119" t="str">
        <f>IF('INT-Pivots'!S103="","",IF('INT-Pivots'!S103="(blank)","-",'INT-Pivots'!S103))</f>
        <v/>
      </c>
      <c r="H76" s="116" t="str">
        <f>IF('INT-Pivots'!L103=0,"",'INT-Pivots'!L103)</f>
        <v/>
      </c>
      <c r="I76" s="120" t="str">
        <f>IF('INT-Pivots'!M103=0,"",IF('INT-Pivots'!M103="(blank)","",'INT-Pivots'!M103))</f>
        <v/>
      </c>
      <c r="J76" s="116" t="str">
        <f>IF('INT-Pivots'!N103="","",'INT-Pivots'!N103)</f>
        <v/>
      </c>
      <c r="K76" s="116" t="str">
        <f>IF('INT-Pivots'!F103=0,"",IF('INT-Pivots'!F103="(blank)","",'INT-Pivots'!F103))</f>
        <v/>
      </c>
      <c r="L76" s="94" t="str">
        <f>IF('INT-Pivots'!O103="","",'INT-Pivots'!O103)</f>
        <v/>
      </c>
      <c r="M76" s="94"/>
      <c r="N76" s="94"/>
      <c r="O76" s="94"/>
      <c r="P76" s="74"/>
      <c r="Q76" s="74"/>
      <c r="R76" s="121"/>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22"/>
      <c r="AS76" s="122"/>
      <c r="AT76" s="122"/>
      <c r="AU76" s="122"/>
      <c r="AV76" s="122"/>
    </row>
    <row r="77" spans="2:48" s="70" customFormat="1" ht="12" x14ac:dyDescent="0.3">
      <c r="B77" s="115" t="str">
        <f>IF('INT-Pivots'!G104="","",'INT-Pivots'!G104)</f>
        <v/>
      </c>
      <c r="C77" s="116" t="str">
        <f>IF('INT-Pivots'!H104="","",'INT-Pivots'!H104)</f>
        <v/>
      </c>
      <c r="D77" s="117" t="str">
        <f>IF('INT-Pivots'!I104="","",IF(VALUE('INT-Pivots'!I104)=0,"",VALUE('INT-Pivots'!I104)))</f>
        <v/>
      </c>
      <c r="E77" s="118" t="str">
        <f>IF('INT-Pivots'!J104=0,"",'INT-Pivots'!J104)</f>
        <v/>
      </c>
      <c r="F77" s="128" t="str">
        <f>IF('INT-Pivots'!K104="","",IF('INT-Pivots'!K104="(blank)","Project end",VALUE('INT-Pivots'!K104)))</f>
        <v/>
      </c>
      <c r="G77" s="119" t="str">
        <f>IF('INT-Pivots'!S104="","",IF('INT-Pivots'!S104="(blank)","-",'INT-Pivots'!S104))</f>
        <v/>
      </c>
      <c r="H77" s="116" t="str">
        <f>IF('INT-Pivots'!L104=0,"",'INT-Pivots'!L104)</f>
        <v/>
      </c>
      <c r="I77" s="120" t="str">
        <f>IF('INT-Pivots'!M104=0,"",IF('INT-Pivots'!M104="(blank)","",'INT-Pivots'!M104))</f>
        <v/>
      </c>
      <c r="J77" s="116" t="str">
        <f>IF('INT-Pivots'!N104="","",'INT-Pivots'!N104)</f>
        <v/>
      </c>
      <c r="K77" s="116" t="str">
        <f>IF('INT-Pivots'!F104=0,"",IF('INT-Pivots'!F104="(blank)","",'INT-Pivots'!F104))</f>
        <v/>
      </c>
      <c r="L77" s="94" t="str">
        <f>IF('INT-Pivots'!O104="","",'INT-Pivots'!O104)</f>
        <v/>
      </c>
      <c r="M77" s="94"/>
      <c r="N77" s="94"/>
      <c r="O77" s="94"/>
      <c r="P77" s="74"/>
      <c r="Q77" s="74"/>
      <c r="R77" s="121"/>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22"/>
      <c r="AS77" s="122"/>
      <c r="AT77" s="122"/>
      <c r="AU77" s="122"/>
      <c r="AV77" s="122"/>
    </row>
    <row r="78" spans="2:48" s="70" customFormat="1" ht="12" x14ac:dyDescent="0.3">
      <c r="B78" s="115" t="str">
        <f>IF('INT-Pivots'!G105="","",'INT-Pivots'!G105)</f>
        <v/>
      </c>
      <c r="C78" s="116" t="str">
        <f>IF('INT-Pivots'!H105="","",'INT-Pivots'!H105)</f>
        <v/>
      </c>
      <c r="D78" s="117" t="str">
        <f>IF('INT-Pivots'!I105="","",IF(VALUE('INT-Pivots'!I105)=0,"",VALUE('INT-Pivots'!I105)))</f>
        <v/>
      </c>
      <c r="E78" s="118" t="str">
        <f>IF('INT-Pivots'!J105=0,"",'INT-Pivots'!J105)</f>
        <v/>
      </c>
      <c r="F78" s="128" t="str">
        <f>IF('INT-Pivots'!K105="","",IF('INT-Pivots'!K105="(blank)","Project end",VALUE('INT-Pivots'!K105)))</f>
        <v/>
      </c>
      <c r="G78" s="119" t="str">
        <f>IF('INT-Pivots'!S105="","",IF('INT-Pivots'!S105="(blank)","-",'INT-Pivots'!S105))</f>
        <v/>
      </c>
      <c r="H78" s="116" t="str">
        <f>IF('INT-Pivots'!L105=0,"",'INT-Pivots'!L105)</f>
        <v/>
      </c>
      <c r="I78" s="120" t="str">
        <f>IF('INT-Pivots'!M105=0,"",IF('INT-Pivots'!M105="(blank)","",'INT-Pivots'!M105))</f>
        <v/>
      </c>
      <c r="J78" s="116" t="str">
        <f>IF('INT-Pivots'!N105="","",'INT-Pivots'!N105)</f>
        <v/>
      </c>
      <c r="K78" s="116" t="str">
        <f>IF('INT-Pivots'!F105=0,"",IF('INT-Pivots'!F105="(blank)","",'INT-Pivots'!F105))</f>
        <v/>
      </c>
      <c r="L78" s="94" t="str">
        <f>IF('INT-Pivots'!O105="","",'INT-Pivots'!O105)</f>
        <v/>
      </c>
      <c r="M78" s="94"/>
      <c r="N78" s="94"/>
      <c r="O78" s="94"/>
      <c r="P78" s="74"/>
      <c r="Q78" s="74"/>
      <c r="R78" s="121"/>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22"/>
      <c r="AS78" s="122"/>
      <c r="AT78" s="122"/>
      <c r="AU78" s="122"/>
      <c r="AV78" s="122"/>
    </row>
    <row r="79" spans="2:48" s="70" customFormat="1" ht="12" x14ac:dyDescent="0.3">
      <c r="B79" s="115" t="str">
        <f>IF('INT-Pivots'!G106="","",'INT-Pivots'!G106)</f>
        <v/>
      </c>
      <c r="C79" s="116" t="str">
        <f>IF('INT-Pivots'!H106="","",'INT-Pivots'!H106)</f>
        <v/>
      </c>
      <c r="D79" s="117" t="str">
        <f>IF('INT-Pivots'!I106="","",IF(VALUE('INT-Pivots'!I106)=0,"",VALUE('INT-Pivots'!I106)))</f>
        <v/>
      </c>
      <c r="E79" s="118" t="str">
        <f>IF('INT-Pivots'!J106=0,"",'INT-Pivots'!J106)</f>
        <v/>
      </c>
      <c r="F79" s="128" t="str">
        <f>IF('INT-Pivots'!K106="","",IF('INT-Pivots'!K106="(blank)","Project end",VALUE('INT-Pivots'!K106)))</f>
        <v/>
      </c>
      <c r="G79" s="119" t="str">
        <f>IF('INT-Pivots'!S106="","",IF('INT-Pivots'!S106="(blank)","-",'INT-Pivots'!S106))</f>
        <v/>
      </c>
      <c r="H79" s="116" t="str">
        <f>IF('INT-Pivots'!L106=0,"",'INT-Pivots'!L106)</f>
        <v/>
      </c>
      <c r="I79" s="120" t="str">
        <f>IF('INT-Pivots'!M106=0,"",IF('INT-Pivots'!M106="(blank)","",'INT-Pivots'!M106))</f>
        <v/>
      </c>
      <c r="J79" s="116" t="str">
        <f>IF('INT-Pivots'!N106="","",'INT-Pivots'!N106)</f>
        <v/>
      </c>
      <c r="K79" s="116" t="str">
        <f>IF('INT-Pivots'!F106=0,"",IF('INT-Pivots'!F106="(blank)","",'INT-Pivots'!F106))</f>
        <v/>
      </c>
      <c r="L79" s="94" t="str">
        <f>IF('INT-Pivots'!O106="","",'INT-Pivots'!O106)</f>
        <v/>
      </c>
      <c r="M79" s="94"/>
      <c r="N79" s="94"/>
      <c r="O79" s="94"/>
      <c r="P79" s="74"/>
      <c r="Q79" s="74"/>
      <c r="R79" s="121"/>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2"/>
      <c r="AQ79" s="122"/>
      <c r="AR79" s="122"/>
      <c r="AS79" s="122"/>
      <c r="AT79" s="122"/>
      <c r="AU79" s="122"/>
      <c r="AV79" s="122"/>
    </row>
    <row r="80" spans="2:48" s="70" customFormat="1" ht="12" x14ac:dyDescent="0.3">
      <c r="B80" s="115" t="str">
        <f>IF('INT-Pivots'!G107="","",'INT-Pivots'!G107)</f>
        <v/>
      </c>
      <c r="C80" s="116" t="str">
        <f>IF('INT-Pivots'!H107="","",'INT-Pivots'!H107)</f>
        <v/>
      </c>
      <c r="D80" s="117" t="str">
        <f>IF('INT-Pivots'!I107="","",IF(VALUE('INT-Pivots'!I107)=0,"",VALUE('INT-Pivots'!I107)))</f>
        <v/>
      </c>
      <c r="E80" s="118" t="str">
        <f>IF('INT-Pivots'!J107=0,"",'INT-Pivots'!J107)</f>
        <v/>
      </c>
      <c r="F80" s="128" t="str">
        <f>IF('INT-Pivots'!K107="","",IF('INT-Pivots'!K107="(blank)","Project end",VALUE('INT-Pivots'!K107)))</f>
        <v/>
      </c>
      <c r="G80" s="119" t="str">
        <f>IF('INT-Pivots'!S107="","",IF('INT-Pivots'!S107="(blank)","-",'INT-Pivots'!S107))</f>
        <v/>
      </c>
      <c r="H80" s="116" t="str">
        <f>IF('INT-Pivots'!L107=0,"",'INT-Pivots'!L107)</f>
        <v/>
      </c>
      <c r="I80" s="120" t="str">
        <f>IF('INT-Pivots'!M107=0,"",IF('INT-Pivots'!M107="(blank)","",'INT-Pivots'!M107))</f>
        <v/>
      </c>
      <c r="J80" s="116" t="str">
        <f>IF('INT-Pivots'!N107="","",'INT-Pivots'!N107)</f>
        <v/>
      </c>
      <c r="K80" s="116" t="str">
        <f>IF('INT-Pivots'!F107=0,"",IF('INT-Pivots'!F107="(blank)","",'INT-Pivots'!F107))</f>
        <v/>
      </c>
      <c r="L80" s="94" t="str">
        <f>IF('INT-Pivots'!O107="","",'INT-Pivots'!O107)</f>
        <v/>
      </c>
      <c r="M80" s="94"/>
      <c r="N80" s="94"/>
      <c r="O80" s="94"/>
      <c r="P80" s="74"/>
      <c r="Q80" s="74"/>
      <c r="R80" s="121"/>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row>
    <row r="81" spans="2:48" s="70" customFormat="1" ht="12" x14ac:dyDescent="0.3">
      <c r="B81" s="115" t="str">
        <f>IF('INT-Pivots'!G108="","",'INT-Pivots'!G108)</f>
        <v/>
      </c>
      <c r="C81" s="116" t="str">
        <f>IF('INT-Pivots'!H108="","",'INT-Pivots'!H108)</f>
        <v/>
      </c>
      <c r="D81" s="117" t="str">
        <f>IF('INT-Pivots'!I108="","",IF(VALUE('INT-Pivots'!I108)=0,"",VALUE('INT-Pivots'!I108)))</f>
        <v/>
      </c>
      <c r="E81" s="118" t="str">
        <f>IF('INT-Pivots'!J108=0,"",'INT-Pivots'!J108)</f>
        <v/>
      </c>
      <c r="F81" s="128" t="str">
        <f>IF('INT-Pivots'!K108="","",IF('INT-Pivots'!K108="(blank)","Project end",VALUE('INT-Pivots'!K108)))</f>
        <v/>
      </c>
      <c r="G81" s="119" t="str">
        <f>IF('INT-Pivots'!S108="","",IF('INT-Pivots'!S108="(blank)","-",'INT-Pivots'!S108))</f>
        <v/>
      </c>
      <c r="H81" s="116" t="str">
        <f>IF('INT-Pivots'!L108=0,"",'INT-Pivots'!L108)</f>
        <v/>
      </c>
      <c r="I81" s="120" t="str">
        <f>IF('INT-Pivots'!M108=0,"",IF('INT-Pivots'!M108="(blank)","",'INT-Pivots'!M108))</f>
        <v/>
      </c>
      <c r="J81" s="116" t="str">
        <f>IF('INT-Pivots'!N108="","",'INT-Pivots'!N108)</f>
        <v/>
      </c>
      <c r="K81" s="116" t="str">
        <f>IF('INT-Pivots'!F108=0,"",IF('INT-Pivots'!F108="(blank)","",'INT-Pivots'!F108))</f>
        <v/>
      </c>
      <c r="L81" s="94" t="str">
        <f>IF('INT-Pivots'!O108="","",'INT-Pivots'!O108)</f>
        <v/>
      </c>
      <c r="M81" s="94"/>
      <c r="N81" s="94"/>
      <c r="O81" s="94"/>
      <c r="P81" s="74"/>
      <c r="Q81" s="74"/>
      <c r="R81" s="121"/>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row>
    <row r="82" spans="2:48" s="70" customFormat="1" ht="12" x14ac:dyDescent="0.3">
      <c r="B82" s="115" t="str">
        <f>IF('INT-Pivots'!G109="","",'INT-Pivots'!G109)</f>
        <v/>
      </c>
      <c r="C82" s="116" t="str">
        <f>IF('INT-Pivots'!H109="","",'INT-Pivots'!H109)</f>
        <v/>
      </c>
      <c r="D82" s="117" t="str">
        <f>IF('INT-Pivots'!I109="","",IF(VALUE('INT-Pivots'!I109)=0,"",VALUE('INT-Pivots'!I109)))</f>
        <v/>
      </c>
      <c r="E82" s="118" t="str">
        <f>IF('INT-Pivots'!J109=0,"",'INT-Pivots'!J109)</f>
        <v/>
      </c>
      <c r="F82" s="128" t="str">
        <f>IF('INT-Pivots'!K109="","",IF('INT-Pivots'!K109="(blank)","Project end",VALUE('INT-Pivots'!K109)))</f>
        <v/>
      </c>
      <c r="G82" s="119" t="str">
        <f>IF('INT-Pivots'!S109="","",IF('INT-Pivots'!S109="(blank)","-",'INT-Pivots'!S109))</f>
        <v/>
      </c>
      <c r="H82" s="116" t="str">
        <f>IF('INT-Pivots'!L109=0,"",'INT-Pivots'!L109)</f>
        <v/>
      </c>
      <c r="I82" s="120" t="str">
        <f>IF('INT-Pivots'!M109=0,"",IF('INT-Pivots'!M109="(blank)","",'INT-Pivots'!M109))</f>
        <v/>
      </c>
      <c r="J82" s="116" t="str">
        <f>IF('INT-Pivots'!N109="","",'INT-Pivots'!N109)</f>
        <v/>
      </c>
      <c r="K82" s="116" t="str">
        <f>IF('INT-Pivots'!F109=0,"",IF('INT-Pivots'!F109="(blank)","",'INT-Pivots'!F109))</f>
        <v/>
      </c>
      <c r="L82" s="94" t="str">
        <f>IF('INT-Pivots'!O109="","",'INT-Pivots'!O109)</f>
        <v/>
      </c>
      <c r="M82" s="94"/>
      <c r="N82" s="94"/>
      <c r="O82" s="94"/>
      <c r="P82" s="74"/>
      <c r="Q82" s="74"/>
      <c r="R82" s="121"/>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row>
    <row r="83" spans="2:48" s="70" customFormat="1" ht="12" x14ac:dyDescent="0.3">
      <c r="B83" s="115" t="str">
        <f>IF('INT-Pivots'!G110="","",'INT-Pivots'!G110)</f>
        <v/>
      </c>
      <c r="C83" s="116" t="str">
        <f>IF('INT-Pivots'!H110="","",'INT-Pivots'!H110)</f>
        <v/>
      </c>
      <c r="D83" s="117" t="str">
        <f>IF('INT-Pivots'!I110="","",IF(VALUE('INT-Pivots'!I110)=0,"",VALUE('INT-Pivots'!I110)))</f>
        <v/>
      </c>
      <c r="E83" s="118" t="str">
        <f>IF('INT-Pivots'!J110=0,"",'INT-Pivots'!J110)</f>
        <v/>
      </c>
      <c r="F83" s="128" t="str">
        <f>IF('INT-Pivots'!K110="","",IF('INT-Pivots'!K110="(blank)","Project end",VALUE('INT-Pivots'!K110)))</f>
        <v/>
      </c>
      <c r="G83" s="119" t="str">
        <f>IF('INT-Pivots'!S110="","",IF('INT-Pivots'!S110="(blank)","-",'INT-Pivots'!S110))</f>
        <v/>
      </c>
      <c r="H83" s="116" t="str">
        <f>IF('INT-Pivots'!L110=0,"",'INT-Pivots'!L110)</f>
        <v/>
      </c>
      <c r="I83" s="120" t="str">
        <f>IF('INT-Pivots'!M110=0,"",IF('INT-Pivots'!M110="(blank)","",'INT-Pivots'!M110))</f>
        <v/>
      </c>
      <c r="J83" s="116" t="str">
        <f>IF('INT-Pivots'!N110="","",'INT-Pivots'!N110)</f>
        <v/>
      </c>
      <c r="K83" s="116" t="str">
        <f>IF('INT-Pivots'!F110=0,"",IF('INT-Pivots'!F110="(blank)","",'INT-Pivots'!F110))</f>
        <v/>
      </c>
      <c r="L83" s="94" t="str">
        <f>IF('INT-Pivots'!O110="","",'INT-Pivots'!O110)</f>
        <v/>
      </c>
      <c r="M83" s="94"/>
      <c r="N83" s="94"/>
      <c r="O83" s="94"/>
      <c r="P83" s="74"/>
      <c r="Q83" s="74"/>
      <c r="R83" s="121"/>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22"/>
      <c r="AS83" s="122"/>
      <c r="AT83" s="122"/>
      <c r="AU83" s="122"/>
      <c r="AV83" s="122"/>
    </row>
    <row r="84" spans="2:48" s="70" customFormat="1" ht="12" x14ac:dyDescent="0.3">
      <c r="B84" s="115" t="str">
        <f>IF('INT-Pivots'!G111="","",'INT-Pivots'!G111)</f>
        <v/>
      </c>
      <c r="C84" s="116" t="str">
        <f>IF('INT-Pivots'!H111="","",'INT-Pivots'!H111)</f>
        <v/>
      </c>
      <c r="D84" s="117" t="str">
        <f>IF('INT-Pivots'!I111="","",IF(VALUE('INT-Pivots'!I111)=0,"",VALUE('INT-Pivots'!I111)))</f>
        <v/>
      </c>
      <c r="E84" s="118" t="str">
        <f>IF('INT-Pivots'!J111=0,"",'INT-Pivots'!J111)</f>
        <v/>
      </c>
      <c r="F84" s="128" t="str">
        <f>IF('INT-Pivots'!K111="","",IF('INT-Pivots'!K111="(blank)","Project end",VALUE('INT-Pivots'!K111)))</f>
        <v/>
      </c>
      <c r="G84" s="119" t="str">
        <f>IF('INT-Pivots'!S111="","",IF('INT-Pivots'!S111="(blank)","-",'INT-Pivots'!S111))</f>
        <v/>
      </c>
      <c r="H84" s="116" t="str">
        <f>IF('INT-Pivots'!L111=0,"",'INT-Pivots'!L111)</f>
        <v/>
      </c>
      <c r="I84" s="120" t="str">
        <f>IF('INT-Pivots'!M111=0,"",IF('INT-Pivots'!M111="(blank)","",'INT-Pivots'!M111))</f>
        <v/>
      </c>
      <c r="J84" s="116" t="str">
        <f>IF('INT-Pivots'!N111="","",'INT-Pivots'!N111)</f>
        <v/>
      </c>
      <c r="K84" s="116" t="str">
        <f>IF('INT-Pivots'!F111=0,"",IF('INT-Pivots'!F111="(blank)","",'INT-Pivots'!F111))</f>
        <v/>
      </c>
      <c r="L84" s="94" t="str">
        <f>IF('INT-Pivots'!O111="","",'INT-Pivots'!O111)</f>
        <v/>
      </c>
      <c r="M84" s="94"/>
      <c r="N84" s="94"/>
      <c r="O84" s="94"/>
      <c r="P84" s="74"/>
      <c r="Q84" s="74"/>
      <c r="R84" s="121"/>
      <c r="S84" s="122"/>
      <c r="T84" s="122"/>
      <c r="U84" s="122"/>
      <c r="V84" s="122"/>
      <c r="W84" s="122"/>
      <c r="X84" s="122"/>
      <c r="Y84" s="122"/>
      <c r="Z84" s="122"/>
      <c r="AA84" s="122"/>
      <c r="AB84" s="122"/>
      <c r="AC84" s="122"/>
      <c r="AD84" s="122"/>
      <c r="AE84" s="122"/>
      <c r="AF84" s="122"/>
      <c r="AG84" s="122"/>
      <c r="AH84" s="122"/>
      <c r="AI84" s="122"/>
      <c r="AJ84" s="122"/>
      <c r="AK84" s="122"/>
      <c r="AL84" s="122"/>
      <c r="AM84" s="122"/>
      <c r="AN84" s="122"/>
      <c r="AO84" s="122"/>
      <c r="AP84" s="122"/>
      <c r="AQ84" s="122"/>
      <c r="AR84" s="122"/>
      <c r="AS84" s="122"/>
      <c r="AT84" s="122"/>
      <c r="AU84" s="122"/>
      <c r="AV84" s="122"/>
    </row>
    <row r="85" spans="2:48" s="70" customFormat="1" ht="12" x14ac:dyDescent="0.3">
      <c r="B85" s="115" t="str">
        <f>IF('INT-Pivots'!G112="","",'INT-Pivots'!G112)</f>
        <v/>
      </c>
      <c r="C85" s="116" t="str">
        <f>IF('INT-Pivots'!H112="","",'INT-Pivots'!H112)</f>
        <v/>
      </c>
      <c r="D85" s="117" t="str">
        <f>IF('INT-Pivots'!I112="","",IF(VALUE('INT-Pivots'!I112)=0,"",VALUE('INT-Pivots'!I112)))</f>
        <v/>
      </c>
      <c r="E85" s="118" t="str">
        <f>IF('INT-Pivots'!J112=0,"",'INT-Pivots'!J112)</f>
        <v/>
      </c>
      <c r="F85" s="128" t="str">
        <f>IF('INT-Pivots'!K112="","",IF('INT-Pivots'!K112="(blank)","Project end",VALUE('INT-Pivots'!K112)))</f>
        <v/>
      </c>
      <c r="G85" s="119" t="str">
        <f>IF('INT-Pivots'!S112="","",IF('INT-Pivots'!S112="(blank)","-",'INT-Pivots'!S112))</f>
        <v/>
      </c>
      <c r="H85" s="116" t="str">
        <f>IF('INT-Pivots'!L112=0,"",'INT-Pivots'!L112)</f>
        <v/>
      </c>
      <c r="I85" s="120" t="str">
        <f>IF('INT-Pivots'!M112=0,"",IF('INT-Pivots'!M112="(blank)","",'INT-Pivots'!M112))</f>
        <v/>
      </c>
      <c r="J85" s="116" t="str">
        <f>IF('INT-Pivots'!N112="","",'INT-Pivots'!N112)</f>
        <v/>
      </c>
      <c r="K85" s="116" t="str">
        <f>IF('INT-Pivots'!F112=0,"",IF('INT-Pivots'!F112="(blank)","",'INT-Pivots'!F112))</f>
        <v/>
      </c>
      <c r="L85" s="94" t="str">
        <f>IF('INT-Pivots'!O112="","",'INT-Pivots'!O112)</f>
        <v/>
      </c>
      <c r="M85" s="94"/>
      <c r="N85" s="94"/>
      <c r="O85" s="94"/>
      <c r="P85" s="74"/>
      <c r="Q85" s="74"/>
      <c r="R85" s="121"/>
      <c r="S85" s="122"/>
      <c r="T85" s="122"/>
      <c r="U85" s="122"/>
      <c r="V85" s="122"/>
      <c r="W85" s="122"/>
      <c r="X85" s="122"/>
      <c r="Y85" s="122"/>
      <c r="Z85" s="122"/>
      <c r="AA85" s="122"/>
      <c r="AB85" s="122"/>
      <c r="AC85" s="122"/>
      <c r="AD85" s="122"/>
      <c r="AE85" s="122"/>
      <c r="AF85" s="122"/>
      <c r="AG85" s="122"/>
      <c r="AH85" s="122"/>
      <c r="AI85" s="122"/>
      <c r="AJ85" s="122"/>
      <c r="AK85" s="122"/>
      <c r="AL85" s="122"/>
      <c r="AM85" s="122"/>
      <c r="AN85" s="122"/>
      <c r="AO85" s="122"/>
      <c r="AP85" s="122"/>
      <c r="AQ85" s="122"/>
      <c r="AR85" s="122"/>
      <c r="AS85" s="122"/>
      <c r="AT85" s="122"/>
      <c r="AU85" s="122"/>
      <c r="AV85" s="122"/>
    </row>
    <row r="86" spans="2:48" s="70" customFormat="1" ht="12" x14ac:dyDescent="0.3">
      <c r="B86" s="115" t="str">
        <f>IF('INT-Pivots'!G113="","",'INT-Pivots'!G113)</f>
        <v/>
      </c>
      <c r="C86" s="116" t="str">
        <f>IF('INT-Pivots'!H113="","",'INT-Pivots'!H113)</f>
        <v/>
      </c>
      <c r="D86" s="117" t="str">
        <f>IF('INT-Pivots'!I113="","",IF(VALUE('INT-Pivots'!I113)=0,"",VALUE('INT-Pivots'!I113)))</f>
        <v/>
      </c>
      <c r="E86" s="118" t="str">
        <f>IF('INT-Pivots'!J113=0,"",'INT-Pivots'!J113)</f>
        <v/>
      </c>
      <c r="F86" s="128" t="str">
        <f>IF('INT-Pivots'!K113="","",IF('INT-Pivots'!K113="(blank)","Project end",VALUE('INT-Pivots'!K113)))</f>
        <v/>
      </c>
      <c r="G86" s="119" t="str">
        <f>IF('INT-Pivots'!S113="","",IF('INT-Pivots'!S113="(blank)","-",'INT-Pivots'!S113))</f>
        <v/>
      </c>
      <c r="H86" s="116" t="str">
        <f>IF('INT-Pivots'!L113=0,"",'INT-Pivots'!L113)</f>
        <v/>
      </c>
      <c r="I86" s="120" t="str">
        <f>IF('INT-Pivots'!M113=0,"",IF('INT-Pivots'!M113="(blank)","",'INT-Pivots'!M113))</f>
        <v/>
      </c>
      <c r="J86" s="116" t="str">
        <f>IF('INT-Pivots'!N113="","",'INT-Pivots'!N113)</f>
        <v/>
      </c>
      <c r="K86" s="116" t="str">
        <f>IF('INT-Pivots'!F113=0,"",IF('INT-Pivots'!F113="(blank)","",'INT-Pivots'!F113))</f>
        <v/>
      </c>
      <c r="L86" s="94" t="str">
        <f>IF('INT-Pivots'!O113="","",'INT-Pivots'!O113)</f>
        <v/>
      </c>
      <c r="M86" s="94"/>
      <c r="N86" s="94"/>
      <c r="O86" s="94"/>
      <c r="P86" s="74"/>
      <c r="Q86" s="74"/>
      <c r="R86" s="121"/>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22"/>
      <c r="AS86" s="122"/>
      <c r="AT86" s="122"/>
      <c r="AU86" s="122"/>
      <c r="AV86" s="122"/>
    </row>
    <row r="87" spans="2:48" s="70" customFormat="1" ht="12" x14ac:dyDescent="0.3">
      <c r="B87" s="115" t="str">
        <f>IF('INT-Pivots'!G114="","",'INT-Pivots'!G114)</f>
        <v/>
      </c>
      <c r="C87" s="116" t="str">
        <f>IF('INT-Pivots'!H114="","",'INT-Pivots'!H114)</f>
        <v/>
      </c>
      <c r="D87" s="117" t="str">
        <f>IF('INT-Pivots'!I114="","",IF(VALUE('INT-Pivots'!I114)=0,"",VALUE('INT-Pivots'!I114)))</f>
        <v/>
      </c>
      <c r="E87" s="118" t="str">
        <f>IF('INT-Pivots'!J114=0,"",'INT-Pivots'!J114)</f>
        <v/>
      </c>
      <c r="F87" s="128" t="str">
        <f>IF('INT-Pivots'!K114="","",IF('INT-Pivots'!K114="(blank)","Project end",VALUE('INT-Pivots'!K114)))</f>
        <v/>
      </c>
      <c r="G87" s="119" t="str">
        <f>IF('INT-Pivots'!S114="","",IF('INT-Pivots'!S114="(blank)","-",'INT-Pivots'!S114))</f>
        <v/>
      </c>
      <c r="H87" s="116" t="str">
        <f>IF('INT-Pivots'!L114=0,"",'INT-Pivots'!L114)</f>
        <v/>
      </c>
      <c r="I87" s="120" t="str">
        <f>IF('INT-Pivots'!M114=0,"",IF('INT-Pivots'!M114="(blank)","",'INT-Pivots'!M114))</f>
        <v/>
      </c>
      <c r="J87" s="116" t="str">
        <f>IF('INT-Pivots'!N114="","",'INT-Pivots'!N114)</f>
        <v/>
      </c>
      <c r="K87" s="116" t="str">
        <f>IF('INT-Pivots'!F114=0,"",IF('INT-Pivots'!F114="(blank)","",'INT-Pivots'!F114))</f>
        <v/>
      </c>
      <c r="L87" s="94" t="str">
        <f>IF('INT-Pivots'!O114="","",'INT-Pivots'!O114)</f>
        <v/>
      </c>
      <c r="M87" s="94"/>
      <c r="N87" s="94"/>
      <c r="O87" s="94"/>
      <c r="P87" s="74"/>
      <c r="Q87" s="74"/>
      <c r="R87" s="121"/>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c r="AT87" s="122"/>
      <c r="AU87" s="122"/>
      <c r="AV87" s="122"/>
    </row>
    <row r="88" spans="2:48" s="70" customFormat="1" ht="12" x14ac:dyDescent="0.3">
      <c r="B88" s="115" t="str">
        <f>IF('INT-Pivots'!G115="","",'INT-Pivots'!G115)</f>
        <v/>
      </c>
      <c r="C88" s="116" t="str">
        <f>IF('INT-Pivots'!H115="","",'INT-Pivots'!H115)</f>
        <v/>
      </c>
      <c r="D88" s="117" t="str">
        <f>IF('INT-Pivots'!I115="","",IF(VALUE('INT-Pivots'!I115)=0,"",VALUE('INT-Pivots'!I115)))</f>
        <v/>
      </c>
      <c r="E88" s="118" t="str">
        <f>IF('INT-Pivots'!J115=0,"",'INT-Pivots'!J115)</f>
        <v/>
      </c>
      <c r="F88" s="128" t="str">
        <f>IF('INT-Pivots'!K115="","",IF('INT-Pivots'!K115="(blank)","Project end",VALUE('INT-Pivots'!K115)))</f>
        <v/>
      </c>
      <c r="G88" s="119" t="str">
        <f>IF('INT-Pivots'!S115="","",IF('INT-Pivots'!S115="(blank)","-",'INT-Pivots'!S115))</f>
        <v/>
      </c>
      <c r="H88" s="116" t="str">
        <f>IF('INT-Pivots'!L115=0,"",'INT-Pivots'!L115)</f>
        <v/>
      </c>
      <c r="I88" s="120" t="str">
        <f>IF('INT-Pivots'!M115=0,"",IF('INT-Pivots'!M115="(blank)","",'INT-Pivots'!M115))</f>
        <v/>
      </c>
      <c r="J88" s="116" t="str">
        <f>IF('INT-Pivots'!N115="","",'INT-Pivots'!N115)</f>
        <v/>
      </c>
      <c r="K88" s="116" t="str">
        <f>IF('INT-Pivots'!F115=0,"",IF('INT-Pivots'!F115="(blank)","",'INT-Pivots'!F115))</f>
        <v/>
      </c>
      <c r="L88" s="94" t="str">
        <f>IF('INT-Pivots'!O115="","",'INT-Pivots'!O115)</f>
        <v/>
      </c>
      <c r="M88" s="94"/>
      <c r="N88" s="94"/>
      <c r="O88" s="94"/>
      <c r="P88" s="74"/>
      <c r="Q88" s="74"/>
      <c r="R88" s="121"/>
      <c r="S88" s="122"/>
      <c r="T88" s="122"/>
      <c r="U88" s="122"/>
      <c r="V88" s="122"/>
      <c r="W88" s="122"/>
      <c r="X88" s="122"/>
      <c r="Y88" s="122"/>
      <c r="Z88" s="122"/>
      <c r="AA88" s="122"/>
      <c r="AB88" s="122"/>
      <c r="AC88" s="122"/>
      <c r="AD88" s="122"/>
      <c r="AE88" s="122"/>
      <c r="AF88" s="122"/>
      <c r="AG88" s="122"/>
      <c r="AH88" s="122"/>
      <c r="AI88" s="122"/>
      <c r="AJ88" s="122"/>
      <c r="AK88" s="122"/>
      <c r="AL88" s="122"/>
      <c r="AM88" s="122"/>
      <c r="AN88" s="122"/>
      <c r="AO88" s="122"/>
      <c r="AP88" s="122"/>
      <c r="AQ88" s="122"/>
      <c r="AR88" s="122"/>
      <c r="AS88" s="122"/>
      <c r="AT88" s="122"/>
      <c r="AU88" s="122"/>
      <c r="AV88" s="122"/>
    </row>
    <row r="89" spans="2:48" s="70" customFormat="1" ht="12" x14ac:dyDescent="0.3">
      <c r="B89" s="115" t="str">
        <f>IF('INT-Pivots'!G116="","",'INT-Pivots'!G116)</f>
        <v/>
      </c>
      <c r="C89" s="116" t="str">
        <f>IF('INT-Pivots'!H116="","",'INT-Pivots'!H116)</f>
        <v/>
      </c>
      <c r="D89" s="117" t="str">
        <f>IF('INT-Pivots'!I116="","",IF(VALUE('INT-Pivots'!I116)=0,"",VALUE('INT-Pivots'!I116)))</f>
        <v/>
      </c>
      <c r="E89" s="118" t="str">
        <f>IF('INT-Pivots'!J116=0,"",'INT-Pivots'!J116)</f>
        <v/>
      </c>
      <c r="F89" s="128" t="str">
        <f>IF('INT-Pivots'!K116="","",IF('INT-Pivots'!K116="(blank)","Project end",VALUE('INT-Pivots'!K116)))</f>
        <v/>
      </c>
      <c r="G89" s="119" t="str">
        <f>IF('INT-Pivots'!S116="","",IF('INT-Pivots'!S116="(blank)","-",'INT-Pivots'!S116))</f>
        <v/>
      </c>
      <c r="H89" s="116" t="str">
        <f>IF('INT-Pivots'!L116=0,"",'INT-Pivots'!L116)</f>
        <v/>
      </c>
      <c r="I89" s="120" t="str">
        <f>IF('INT-Pivots'!M116=0,"",IF('INT-Pivots'!M116="(blank)","",'INT-Pivots'!M116))</f>
        <v/>
      </c>
      <c r="J89" s="116" t="str">
        <f>IF('INT-Pivots'!N116="","",'INT-Pivots'!N116)</f>
        <v/>
      </c>
      <c r="K89" s="116" t="str">
        <f>IF('INT-Pivots'!F116=0,"",IF('INT-Pivots'!F116="(blank)","",'INT-Pivots'!F116))</f>
        <v/>
      </c>
      <c r="L89" s="94" t="str">
        <f>IF('INT-Pivots'!O116="","",'INT-Pivots'!O116)</f>
        <v/>
      </c>
      <c r="M89" s="94"/>
      <c r="N89" s="94"/>
      <c r="O89" s="94"/>
      <c r="P89" s="74"/>
      <c r="Q89" s="74"/>
      <c r="R89" s="121"/>
      <c r="S89" s="122"/>
      <c r="T89" s="122"/>
      <c r="U89" s="122"/>
      <c r="V89" s="122"/>
      <c r="W89" s="122"/>
      <c r="X89" s="122"/>
      <c r="Y89" s="122"/>
      <c r="Z89" s="122"/>
      <c r="AA89" s="122"/>
      <c r="AB89" s="122"/>
      <c r="AC89" s="122"/>
      <c r="AD89" s="122"/>
      <c r="AE89" s="122"/>
      <c r="AF89" s="122"/>
      <c r="AG89" s="122"/>
      <c r="AH89" s="122"/>
      <c r="AI89" s="122"/>
      <c r="AJ89" s="122"/>
      <c r="AK89" s="122"/>
      <c r="AL89" s="122"/>
      <c r="AM89" s="122"/>
      <c r="AN89" s="122"/>
      <c r="AO89" s="122"/>
      <c r="AP89" s="122"/>
      <c r="AQ89" s="122"/>
      <c r="AR89" s="122"/>
      <c r="AS89" s="122"/>
      <c r="AT89" s="122"/>
      <c r="AU89" s="122"/>
      <c r="AV89" s="122"/>
    </row>
    <row r="90" spans="2:48" s="70" customFormat="1" ht="12" x14ac:dyDescent="0.3">
      <c r="B90" s="115" t="str">
        <f>IF('INT-Pivots'!G117="","",'INT-Pivots'!G117)</f>
        <v/>
      </c>
      <c r="C90" s="116" t="str">
        <f>IF('INT-Pivots'!H117="","",'INT-Pivots'!H117)</f>
        <v/>
      </c>
      <c r="D90" s="117" t="str">
        <f>IF('INT-Pivots'!I117="","",IF(VALUE('INT-Pivots'!I117)=0,"",VALUE('INT-Pivots'!I117)))</f>
        <v/>
      </c>
      <c r="E90" s="118" t="str">
        <f>IF('INT-Pivots'!J117=0,"",'INT-Pivots'!J117)</f>
        <v/>
      </c>
      <c r="F90" s="128" t="str">
        <f>IF('INT-Pivots'!K117="","",IF('INT-Pivots'!K117="(blank)","Project end",VALUE('INT-Pivots'!K117)))</f>
        <v/>
      </c>
      <c r="G90" s="119" t="str">
        <f>IF('INT-Pivots'!S117="","",IF('INT-Pivots'!S117="(blank)","-",'INT-Pivots'!S117))</f>
        <v/>
      </c>
      <c r="H90" s="116" t="str">
        <f>IF('INT-Pivots'!L117=0,"",'INT-Pivots'!L117)</f>
        <v/>
      </c>
      <c r="I90" s="120" t="str">
        <f>IF('INT-Pivots'!M117=0,"",IF('INT-Pivots'!M117="(blank)","",'INT-Pivots'!M117))</f>
        <v/>
      </c>
      <c r="J90" s="116" t="str">
        <f>IF('INT-Pivots'!N117="","",'INT-Pivots'!N117)</f>
        <v/>
      </c>
      <c r="K90" s="116" t="str">
        <f>IF('INT-Pivots'!F117=0,"",IF('INT-Pivots'!F117="(blank)","",'INT-Pivots'!F117))</f>
        <v/>
      </c>
      <c r="L90" s="94" t="str">
        <f>IF('INT-Pivots'!O117="","",'INT-Pivots'!O117)</f>
        <v/>
      </c>
      <c r="M90" s="94"/>
      <c r="N90" s="94"/>
      <c r="O90" s="94"/>
      <c r="P90" s="74"/>
      <c r="Q90" s="74"/>
      <c r="R90" s="121"/>
      <c r="S90" s="122"/>
      <c r="T90" s="122"/>
      <c r="U90" s="122"/>
      <c r="V90" s="122"/>
      <c r="W90" s="122"/>
      <c r="X90" s="122"/>
      <c r="Y90" s="122"/>
      <c r="Z90" s="122"/>
      <c r="AA90" s="122"/>
      <c r="AB90" s="122"/>
      <c r="AC90" s="122"/>
      <c r="AD90" s="122"/>
      <c r="AE90" s="122"/>
      <c r="AF90" s="122"/>
      <c r="AG90" s="122"/>
      <c r="AH90" s="122"/>
      <c r="AI90" s="122"/>
      <c r="AJ90" s="122"/>
      <c r="AK90" s="122"/>
      <c r="AL90" s="122"/>
      <c r="AM90" s="122"/>
      <c r="AN90" s="122"/>
      <c r="AO90" s="122"/>
      <c r="AP90" s="122"/>
      <c r="AQ90" s="122"/>
      <c r="AR90" s="122"/>
      <c r="AS90" s="122"/>
      <c r="AT90" s="122"/>
      <c r="AU90" s="122"/>
      <c r="AV90" s="122"/>
    </row>
    <row r="91" spans="2:48" s="70" customFormat="1" ht="12" x14ac:dyDescent="0.3">
      <c r="B91" s="115" t="str">
        <f>IF('INT-Pivots'!G118="","",'INT-Pivots'!G118)</f>
        <v/>
      </c>
      <c r="C91" s="116" t="str">
        <f>IF('INT-Pivots'!H118="","",'INT-Pivots'!H118)</f>
        <v/>
      </c>
      <c r="D91" s="117" t="str">
        <f>IF('INT-Pivots'!I118="","",IF(VALUE('INT-Pivots'!I118)=0,"",VALUE('INT-Pivots'!I118)))</f>
        <v/>
      </c>
      <c r="E91" s="118" t="str">
        <f>IF('INT-Pivots'!J118=0,"",'INT-Pivots'!J118)</f>
        <v/>
      </c>
      <c r="F91" s="128" t="str">
        <f>IF('INT-Pivots'!K118="","",IF('INT-Pivots'!K118="(blank)","Project end",VALUE('INT-Pivots'!K118)))</f>
        <v/>
      </c>
      <c r="G91" s="119" t="str">
        <f>IF('INT-Pivots'!S118="","",IF('INT-Pivots'!S118="(blank)","-",'INT-Pivots'!S118))</f>
        <v/>
      </c>
      <c r="H91" s="116" t="str">
        <f>IF('INT-Pivots'!L118=0,"",'INT-Pivots'!L118)</f>
        <v/>
      </c>
      <c r="I91" s="120" t="str">
        <f>IF('INT-Pivots'!M118=0,"",IF('INT-Pivots'!M118="(blank)","",'INT-Pivots'!M118))</f>
        <v/>
      </c>
      <c r="J91" s="116" t="str">
        <f>IF('INT-Pivots'!N118="","",'INT-Pivots'!N118)</f>
        <v/>
      </c>
      <c r="K91" s="116" t="str">
        <f>IF('INT-Pivots'!F118=0,"",IF('INT-Pivots'!F118="(blank)","",'INT-Pivots'!F118))</f>
        <v/>
      </c>
      <c r="L91" s="94" t="str">
        <f>IF('INT-Pivots'!O118="","",'INT-Pivots'!O118)</f>
        <v/>
      </c>
      <c r="M91" s="94"/>
      <c r="N91" s="94"/>
      <c r="O91" s="94"/>
      <c r="P91" s="74"/>
      <c r="Q91" s="74"/>
      <c r="R91" s="121"/>
      <c r="S91" s="122"/>
      <c r="T91" s="122"/>
      <c r="U91" s="122"/>
      <c r="V91" s="122"/>
      <c r="W91" s="122"/>
      <c r="X91" s="122"/>
      <c r="Y91" s="122"/>
      <c r="Z91" s="122"/>
      <c r="AA91" s="122"/>
      <c r="AB91" s="122"/>
      <c r="AC91" s="122"/>
      <c r="AD91" s="122"/>
      <c r="AE91" s="122"/>
      <c r="AF91" s="122"/>
      <c r="AG91" s="122"/>
      <c r="AH91" s="122"/>
      <c r="AI91" s="122"/>
      <c r="AJ91" s="122"/>
      <c r="AK91" s="122"/>
      <c r="AL91" s="122"/>
      <c r="AM91" s="122"/>
      <c r="AN91" s="122"/>
      <c r="AO91" s="122"/>
      <c r="AP91" s="122"/>
      <c r="AQ91" s="122"/>
      <c r="AR91" s="122"/>
      <c r="AS91" s="122"/>
      <c r="AT91" s="122"/>
      <c r="AU91" s="122"/>
      <c r="AV91" s="122"/>
    </row>
    <row r="92" spans="2:48" s="70" customFormat="1" ht="12" x14ac:dyDescent="0.3">
      <c r="B92" s="115" t="str">
        <f>IF('INT-Pivots'!G119="","",'INT-Pivots'!G119)</f>
        <v/>
      </c>
      <c r="C92" s="116" t="str">
        <f>IF('INT-Pivots'!H119="","",'INT-Pivots'!H119)</f>
        <v/>
      </c>
      <c r="D92" s="117" t="str">
        <f>IF('INT-Pivots'!I119="","",IF(VALUE('INT-Pivots'!I119)=0,"",VALUE('INT-Pivots'!I119)))</f>
        <v/>
      </c>
      <c r="E92" s="118" t="str">
        <f>IF('INT-Pivots'!J119=0,"",'INT-Pivots'!J119)</f>
        <v/>
      </c>
      <c r="F92" s="128" t="str">
        <f>IF('INT-Pivots'!K119="","",IF('INT-Pivots'!K119="(blank)","Project end",VALUE('INT-Pivots'!K119)))</f>
        <v/>
      </c>
      <c r="G92" s="119" t="str">
        <f>IF('INT-Pivots'!S119="","",IF('INT-Pivots'!S119="(blank)","-",'INT-Pivots'!S119))</f>
        <v/>
      </c>
      <c r="H92" s="116" t="str">
        <f>IF('INT-Pivots'!L119=0,"",'INT-Pivots'!L119)</f>
        <v/>
      </c>
      <c r="I92" s="120" t="str">
        <f>IF('INT-Pivots'!M119=0,"",IF('INT-Pivots'!M119="(blank)","",'INT-Pivots'!M119))</f>
        <v/>
      </c>
      <c r="J92" s="116" t="str">
        <f>IF('INT-Pivots'!N119="","",'INT-Pivots'!N119)</f>
        <v/>
      </c>
      <c r="K92" s="116" t="str">
        <f>IF('INT-Pivots'!F119=0,"",IF('INT-Pivots'!F119="(blank)","",'INT-Pivots'!F119))</f>
        <v/>
      </c>
      <c r="L92" s="94" t="str">
        <f>IF('INT-Pivots'!O119="","",'INT-Pivots'!O119)</f>
        <v/>
      </c>
      <c r="M92" s="94"/>
      <c r="N92" s="94"/>
      <c r="O92" s="94"/>
      <c r="P92" s="74"/>
      <c r="Q92" s="74"/>
      <c r="R92" s="121"/>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2"/>
      <c r="AU92" s="122"/>
      <c r="AV92" s="122"/>
    </row>
    <row r="93" spans="2:48" s="70" customFormat="1" ht="12" x14ac:dyDescent="0.3">
      <c r="B93" s="115" t="str">
        <f>IF('INT-Pivots'!G120="","",'INT-Pivots'!G120)</f>
        <v/>
      </c>
      <c r="C93" s="116" t="str">
        <f>IF('INT-Pivots'!H120="","",'INT-Pivots'!H120)</f>
        <v/>
      </c>
      <c r="D93" s="117" t="str">
        <f>IF('INT-Pivots'!I120="","",IF(VALUE('INT-Pivots'!I120)=0,"",VALUE('INT-Pivots'!I120)))</f>
        <v/>
      </c>
      <c r="E93" s="118" t="str">
        <f>IF('INT-Pivots'!J120=0,"",'INT-Pivots'!J120)</f>
        <v/>
      </c>
      <c r="F93" s="128" t="str">
        <f>IF('INT-Pivots'!K120="","",IF('INT-Pivots'!K120="(blank)","Project end",VALUE('INT-Pivots'!K120)))</f>
        <v/>
      </c>
      <c r="G93" s="119" t="str">
        <f>IF('INT-Pivots'!S120="","",IF('INT-Pivots'!S120="(blank)","-",'INT-Pivots'!S120))</f>
        <v/>
      </c>
      <c r="H93" s="116" t="str">
        <f>IF('INT-Pivots'!L120=0,"",'INT-Pivots'!L120)</f>
        <v/>
      </c>
      <c r="I93" s="120" t="str">
        <f>IF('INT-Pivots'!M120=0,"",IF('INT-Pivots'!M120="(blank)","",'INT-Pivots'!M120))</f>
        <v/>
      </c>
      <c r="J93" s="116" t="str">
        <f>IF('INT-Pivots'!N120="","",'INT-Pivots'!N120)</f>
        <v/>
      </c>
      <c r="K93" s="116" t="str">
        <f>IF('INT-Pivots'!F120=0,"",IF('INT-Pivots'!F120="(blank)","",'INT-Pivots'!F120))</f>
        <v/>
      </c>
      <c r="L93" s="94" t="str">
        <f>IF('INT-Pivots'!O120="","",'INT-Pivots'!O120)</f>
        <v/>
      </c>
      <c r="M93" s="94"/>
      <c r="N93" s="94"/>
      <c r="O93" s="94"/>
      <c r="P93" s="74"/>
      <c r="Q93" s="74"/>
      <c r="R93" s="121"/>
      <c r="S93" s="122"/>
      <c r="T93" s="122"/>
      <c r="U93" s="122"/>
      <c r="V93" s="122"/>
      <c r="W93" s="122"/>
      <c r="X93" s="122"/>
      <c r="Y93" s="122"/>
      <c r="Z93" s="122"/>
      <c r="AA93" s="122"/>
      <c r="AB93" s="122"/>
      <c r="AC93" s="122"/>
      <c r="AD93" s="122"/>
      <c r="AE93" s="122"/>
      <c r="AF93" s="122"/>
      <c r="AG93" s="122"/>
      <c r="AH93" s="122"/>
      <c r="AI93" s="122"/>
      <c r="AJ93" s="122"/>
      <c r="AK93" s="122"/>
      <c r="AL93" s="122"/>
      <c r="AM93" s="122"/>
      <c r="AN93" s="122"/>
      <c r="AO93" s="122"/>
      <c r="AP93" s="122"/>
      <c r="AQ93" s="122"/>
      <c r="AR93" s="122"/>
      <c r="AS93" s="122"/>
      <c r="AT93" s="122"/>
      <c r="AU93" s="122"/>
      <c r="AV93" s="122"/>
    </row>
    <row r="94" spans="2:48" s="70" customFormat="1" ht="12" x14ac:dyDescent="0.3">
      <c r="B94" s="115" t="str">
        <f>IF('INT-Pivots'!G121="","",'INT-Pivots'!G121)</f>
        <v/>
      </c>
      <c r="C94" s="116" t="str">
        <f>IF('INT-Pivots'!H121="","",'INT-Pivots'!H121)</f>
        <v/>
      </c>
      <c r="D94" s="117" t="str">
        <f>IF('INT-Pivots'!I121="","",IF(VALUE('INT-Pivots'!I121)=0,"",VALUE('INT-Pivots'!I121)))</f>
        <v/>
      </c>
      <c r="E94" s="118" t="str">
        <f>IF('INT-Pivots'!J121=0,"",'INT-Pivots'!J121)</f>
        <v/>
      </c>
      <c r="F94" s="128" t="str">
        <f>IF('INT-Pivots'!K121="","",IF('INT-Pivots'!K121="(blank)","Project end",VALUE('INT-Pivots'!K121)))</f>
        <v/>
      </c>
      <c r="G94" s="119" t="str">
        <f>IF('INT-Pivots'!S121="","",IF('INT-Pivots'!S121="(blank)","-",'INT-Pivots'!S121))</f>
        <v/>
      </c>
      <c r="H94" s="116" t="str">
        <f>IF('INT-Pivots'!L121=0,"",'INT-Pivots'!L121)</f>
        <v/>
      </c>
      <c r="I94" s="120" t="str">
        <f>IF('INT-Pivots'!M121=0,"",IF('INT-Pivots'!M121="(blank)","",'INT-Pivots'!M121))</f>
        <v/>
      </c>
      <c r="J94" s="116" t="str">
        <f>IF('INT-Pivots'!N121="","",'INT-Pivots'!N121)</f>
        <v/>
      </c>
      <c r="K94" s="116" t="str">
        <f>IF('INT-Pivots'!F121=0,"",IF('INT-Pivots'!F121="(blank)","",'INT-Pivots'!F121))</f>
        <v/>
      </c>
      <c r="L94" s="94" t="str">
        <f>IF('INT-Pivots'!O121="","",'INT-Pivots'!O121)</f>
        <v/>
      </c>
      <c r="M94" s="94"/>
      <c r="N94" s="94"/>
      <c r="O94" s="94"/>
      <c r="P94" s="74"/>
      <c r="Q94" s="74"/>
      <c r="R94" s="121"/>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row>
    <row r="95" spans="2:48" s="70" customFormat="1" ht="12" x14ac:dyDescent="0.3">
      <c r="B95" s="115" t="str">
        <f>IF('INT-Pivots'!G122="","",'INT-Pivots'!G122)</f>
        <v/>
      </c>
      <c r="C95" s="116" t="str">
        <f>IF('INT-Pivots'!H122="","",'INT-Pivots'!H122)</f>
        <v/>
      </c>
      <c r="D95" s="117" t="str">
        <f>IF('INT-Pivots'!I122="","",IF(VALUE('INT-Pivots'!I122)=0,"",VALUE('INT-Pivots'!I122)))</f>
        <v/>
      </c>
      <c r="E95" s="118" t="str">
        <f>IF('INT-Pivots'!J122=0,"",'INT-Pivots'!J122)</f>
        <v/>
      </c>
      <c r="F95" s="128" t="str">
        <f>IF('INT-Pivots'!K122="","",IF('INT-Pivots'!K122="(blank)","Project end",VALUE('INT-Pivots'!K122)))</f>
        <v/>
      </c>
      <c r="G95" s="119" t="str">
        <f>IF('INT-Pivots'!S122="","",IF('INT-Pivots'!S122="(blank)","-",'INT-Pivots'!S122))</f>
        <v/>
      </c>
      <c r="H95" s="116" t="str">
        <f>IF('INT-Pivots'!L122=0,"",'INT-Pivots'!L122)</f>
        <v/>
      </c>
      <c r="I95" s="120" t="str">
        <f>IF('INT-Pivots'!M122=0,"",IF('INT-Pivots'!M122="(blank)","",'INT-Pivots'!M122))</f>
        <v/>
      </c>
      <c r="J95" s="116" t="str">
        <f>IF('INT-Pivots'!N122="","",'INT-Pivots'!N122)</f>
        <v/>
      </c>
      <c r="K95" s="116" t="str">
        <f>IF('INT-Pivots'!F122=0,"",IF('INT-Pivots'!F122="(blank)","",'INT-Pivots'!F122))</f>
        <v/>
      </c>
      <c r="L95" s="94" t="str">
        <f>IF('INT-Pivots'!O122="","",'INT-Pivots'!O122)</f>
        <v/>
      </c>
      <c r="M95" s="94"/>
      <c r="N95" s="94"/>
      <c r="O95" s="94"/>
      <c r="P95" s="74"/>
      <c r="Q95" s="74"/>
      <c r="R95" s="121"/>
      <c r="S95" s="122"/>
      <c r="T95" s="122"/>
      <c r="U95" s="122"/>
      <c r="V95" s="122"/>
      <c r="W95" s="122"/>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row>
    <row r="96" spans="2:48" s="70" customFormat="1" ht="12" x14ac:dyDescent="0.3">
      <c r="B96" s="115" t="str">
        <f>IF('INT-Pivots'!G123="","",'INT-Pivots'!G123)</f>
        <v/>
      </c>
      <c r="C96" s="116" t="str">
        <f>IF('INT-Pivots'!H123="","",'INT-Pivots'!H123)</f>
        <v/>
      </c>
      <c r="D96" s="117" t="str">
        <f>IF('INT-Pivots'!I123="","",IF(VALUE('INT-Pivots'!I123)=0,"",VALUE('INT-Pivots'!I123)))</f>
        <v/>
      </c>
      <c r="E96" s="118" t="str">
        <f>IF('INT-Pivots'!J123=0,"",'INT-Pivots'!J123)</f>
        <v/>
      </c>
      <c r="F96" s="128" t="str">
        <f>IF('INT-Pivots'!K123="","",IF('INT-Pivots'!K123="(blank)","Project end",VALUE('INT-Pivots'!K123)))</f>
        <v/>
      </c>
      <c r="G96" s="119" t="str">
        <f>IF('INT-Pivots'!S123="","",IF('INT-Pivots'!S123="(blank)","-",'INT-Pivots'!S123))</f>
        <v/>
      </c>
      <c r="H96" s="116" t="str">
        <f>IF('INT-Pivots'!L123=0,"",'INT-Pivots'!L123)</f>
        <v/>
      </c>
      <c r="I96" s="120" t="str">
        <f>IF('INT-Pivots'!M123=0,"",IF('INT-Pivots'!M123="(blank)","",'INT-Pivots'!M123))</f>
        <v/>
      </c>
      <c r="J96" s="116" t="str">
        <f>IF('INT-Pivots'!N123="","",'INT-Pivots'!N123)</f>
        <v/>
      </c>
      <c r="K96" s="116" t="str">
        <f>IF('INT-Pivots'!F123=0,"",IF('INT-Pivots'!F123="(blank)","",'INT-Pivots'!F123))</f>
        <v/>
      </c>
      <c r="L96" s="94" t="str">
        <f>IF('INT-Pivots'!O123="","",'INT-Pivots'!O123)</f>
        <v/>
      </c>
      <c r="M96" s="94"/>
      <c r="N96" s="94"/>
      <c r="O96" s="94"/>
      <c r="P96" s="74"/>
      <c r="Q96" s="74"/>
      <c r="R96" s="121"/>
      <c r="S96" s="122"/>
      <c r="T96" s="122"/>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c r="AT96" s="122"/>
      <c r="AU96" s="122"/>
      <c r="AV96" s="122"/>
    </row>
    <row r="97" spans="2:48" s="70" customFormat="1" ht="12" x14ac:dyDescent="0.3">
      <c r="B97" s="115" t="str">
        <f>IF('INT-Pivots'!G124="","",'INT-Pivots'!G124)</f>
        <v/>
      </c>
      <c r="C97" s="116" t="str">
        <f>IF('INT-Pivots'!H124="","",'INT-Pivots'!H124)</f>
        <v/>
      </c>
      <c r="D97" s="117" t="str">
        <f>IF('INT-Pivots'!I124="","",IF(VALUE('INT-Pivots'!I124)=0,"",VALUE('INT-Pivots'!I124)))</f>
        <v/>
      </c>
      <c r="E97" s="118" t="str">
        <f>IF('INT-Pivots'!J124=0,"",'INT-Pivots'!J124)</f>
        <v/>
      </c>
      <c r="F97" s="128" t="str">
        <f>IF('INT-Pivots'!K124="","",IF('INT-Pivots'!K124="(blank)","Project end",VALUE('INT-Pivots'!K124)))</f>
        <v/>
      </c>
      <c r="G97" s="119" t="str">
        <f>IF('INT-Pivots'!S124="","",IF('INT-Pivots'!S124="(blank)","-",'INT-Pivots'!S124))</f>
        <v/>
      </c>
      <c r="H97" s="116" t="str">
        <f>IF('INT-Pivots'!L124=0,"",'INT-Pivots'!L124)</f>
        <v/>
      </c>
      <c r="I97" s="120" t="str">
        <f>IF('INT-Pivots'!M124=0,"",IF('INT-Pivots'!M124="(blank)","",'INT-Pivots'!M124))</f>
        <v/>
      </c>
      <c r="J97" s="116" t="str">
        <f>IF('INT-Pivots'!N124="","",'INT-Pivots'!N124)</f>
        <v/>
      </c>
      <c r="K97" s="116" t="str">
        <f>IF('INT-Pivots'!F124=0,"",IF('INT-Pivots'!F124="(blank)","",'INT-Pivots'!F124))</f>
        <v/>
      </c>
      <c r="L97" s="94" t="str">
        <f>IF('INT-Pivots'!O124="","",'INT-Pivots'!O124)</f>
        <v/>
      </c>
      <c r="M97" s="94"/>
      <c r="N97" s="94"/>
      <c r="O97" s="94"/>
      <c r="P97" s="74"/>
      <c r="Q97" s="74"/>
      <c r="R97" s="121"/>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row>
    <row r="98" spans="2:48" s="70" customFormat="1" ht="12" x14ac:dyDescent="0.3">
      <c r="B98" s="115" t="str">
        <f>IF('INT-Pivots'!G125="","",'INT-Pivots'!G125)</f>
        <v/>
      </c>
      <c r="C98" s="116" t="str">
        <f>IF('INT-Pivots'!H125="","",'INT-Pivots'!H125)</f>
        <v/>
      </c>
      <c r="D98" s="117" t="str">
        <f>IF('INT-Pivots'!I125="","",IF(VALUE('INT-Pivots'!I125)=0,"",VALUE('INT-Pivots'!I125)))</f>
        <v/>
      </c>
      <c r="E98" s="118" t="str">
        <f>IF('INT-Pivots'!J125=0,"",'INT-Pivots'!J125)</f>
        <v/>
      </c>
      <c r="F98" s="128" t="str">
        <f>IF('INT-Pivots'!K125="","",IF('INT-Pivots'!K125="(blank)","Project end",VALUE('INT-Pivots'!K125)))</f>
        <v/>
      </c>
      <c r="G98" s="119" t="str">
        <f>IF('INT-Pivots'!S125="","",IF('INT-Pivots'!S125="(blank)","-",'INT-Pivots'!S125))</f>
        <v/>
      </c>
      <c r="H98" s="116" t="str">
        <f>IF('INT-Pivots'!L125=0,"",'INT-Pivots'!L125)</f>
        <v/>
      </c>
      <c r="I98" s="120" t="str">
        <f>IF('INT-Pivots'!M125=0,"",IF('INT-Pivots'!M125="(blank)","",'INT-Pivots'!M125))</f>
        <v/>
      </c>
      <c r="J98" s="116" t="str">
        <f>IF('INT-Pivots'!N125="","",'INT-Pivots'!N125)</f>
        <v/>
      </c>
      <c r="K98" s="116" t="str">
        <f>IF('INT-Pivots'!F125=0,"",IF('INT-Pivots'!F125="(blank)","",'INT-Pivots'!F125))</f>
        <v/>
      </c>
      <c r="L98" s="94" t="str">
        <f>IF('INT-Pivots'!O125="","",'INT-Pivots'!O125)</f>
        <v/>
      </c>
      <c r="M98" s="94"/>
      <c r="N98" s="94"/>
      <c r="O98" s="94"/>
      <c r="P98" s="74"/>
      <c r="Q98" s="74"/>
      <c r="R98" s="121"/>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row>
    <row r="99" spans="2:48" s="70" customFormat="1" ht="12" x14ac:dyDescent="0.3">
      <c r="B99" s="115" t="str">
        <f>IF('INT-Pivots'!G126="","",'INT-Pivots'!G126)</f>
        <v/>
      </c>
      <c r="C99" s="116" t="str">
        <f>IF('INT-Pivots'!H126="","",'INT-Pivots'!H126)</f>
        <v/>
      </c>
      <c r="D99" s="117" t="str">
        <f>IF('INT-Pivots'!I126="","",IF(VALUE('INT-Pivots'!I126)=0,"",VALUE('INT-Pivots'!I126)))</f>
        <v/>
      </c>
      <c r="E99" s="118" t="str">
        <f>IF('INT-Pivots'!J126=0,"",'INT-Pivots'!J126)</f>
        <v/>
      </c>
      <c r="F99" s="128" t="str">
        <f>IF('INT-Pivots'!K126="","",IF('INT-Pivots'!K126="(blank)","Project end",VALUE('INT-Pivots'!K126)))</f>
        <v/>
      </c>
      <c r="G99" s="119" t="str">
        <f>IF('INT-Pivots'!S126="","",IF('INT-Pivots'!S126="(blank)","-",'INT-Pivots'!S126))</f>
        <v/>
      </c>
      <c r="H99" s="116" t="str">
        <f>IF('INT-Pivots'!L126=0,"",'INT-Pivots'!L126)</f>
        <v/>
      </c>
      <c r="I99" s="120" t="str">
        <f>IF('INT-Pivots'!M126=0,"",IF('INT-Pivots'!M126="(blank)","",'INT-Pivots'!M126))</f>
        <v/>
      </c>
      <c r="J99" s="116" t="str">
        <f>IF('INT-Pivots'!N126="","",'INT-Pivots'!N126)</f>
        <v/>
      </c>
      <c r="K99" s="116" t="str">
        <f>IF('INT-Pivots'!F126=0,"",IF('INT-Pivots'!F126="(blank)","",'INT-Pivots'!F126))</f>
        <v/>
      </c>
      <c r="L99" s="94" t="str">
        <f>IF('INT-Pivots'!O126="","",'INT-Pivots'!O126)</f>
        <v/>
      </c>
      <c r="M99" s="94"/>
      <c r="N99" s="94"/>
      <c r="O99" s="94"/>
      <c r="P99" s="74"/>
      <c r="Q99" s="74"/>
      <c r="R99" s="121"/>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22"/>
      <c r="AS99" s="122"/>
      <c r="AT99" s="122"/>
      <c r="AU99" s="122"/>
      <c r="AV99" s="122"/>
    </row>
    <row r="100" spans="2:48" s="70" customFormat="1" ht="12" x14ac:dyDescent="0.3">
      <c r="B100" s="115" t="str">
        <f>IF('INT-Pivots'!G127="","",'INT-Pivots'!G127)</f>
        <v/>
      </c>
      <c r="C100" s="116" t="str">
        <f>IF('INT-Pivots'!H127="","",'INT-Pivots'!H127)</f>
        <v/>
      </c>
      <c r="D100" s="117" t="str">
        <f>IF('INT-Pivots'!I127="","",IF(VALUE('INT-Pivots'!I127)=0,"",VALUE('INT-Pivots'!I127)))</f>
        <v/>
      </c>
      <c r="E100" s="118" t="str">
        <f>IF('INT-Pivots'!J127=0,"",'INT-Pivots'!J127)</f>
        <v/>
      </c>
      <c r="F100" s="128" t="str">
        <f>IF('INT-Pivots'!K127="","",IF('INT-Pivots'!K127="(blank)","Project end",VALUE('INT-Pivots'!K127)))</f>
        <v/>
      </c>
      <c r="G100" s="119" t="str">
        <f>IF('INT-Pivots'!S127="","",IF('INT-Pivots'!S127="(blank)","-",'INT-Pivots'!S127))</f>
        <v/>
      </c>
      <c r="H100" s="116" t="str">
        <f>IF('INT-Pivots'!L127=0,"",'INT-Pivots'!L127)</f>
        <v/>
      </c>
      <c r="I100" s="120" t="str">
        <f>IF('INT-Pivots'!M127=0,"",IF('INT-Pivots'!M127="(blank)","",'INT-Pivots'!M127))</f>
        <v/>
      </c>
      <c r="J100" s="116" t="str">
        <f>IF('INT-Pivots'!N127="","",'INT-Pivots'!N127)</f>
        <v/>
      </c>
      <c r="K100" s="116" t="str">
        <f>IF('INT-Pivots'!F127=0,"",IF('INT-Pivots'!F127="(blank)","",'INT-Pivots'!F127))</f>
        <v/>
      </c>
      <c r="L100" s="94" t="str">
        <f>IF('INT-Pivots'!O127="","",'INT-Pivots'!O127)</f>
        <v/>
      </c>
      <c r="M100" s="94"/>
      <c r="N100" s="94"/>
      <c r="O100" s="94"/>
      <c r="P100" s="74"/>
      <c r="Q100" s="74"/>
      <c r="R100" s="121"/>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c r="AT100" s="122"/>
      <c r="AU100" s="122"/>
      <c r="AV100" s="122"/>
    </row>
    <row r="101" spans="2:48" s="70" customFormat="1" ht="12" x14ac:dyDescent="0.3">
      <c r="B101" s="115" t="str">
        <f>IF('INT-Pivots'!G128="","",'INT-Pivots'!G128)</f>
        <v/>
      </c>
      <c r="C101" s="116" t="str">
        <f>IF('INT-Pivots'!H128="","",'INT-Pivots'!H128)</f>
        <v/>
      </c>
      <c r="D101" s="117" t="str">
        <f>IF('INT-Pivots'!I128="","",IF(VALUE('INT-Pivots'!I128)=0,"",VALUE('INT-Pivots'!I128)))</f>
        <v/>
      </c>
      <c r="E101" s="118" t="str">
        <f>IF('INT-Pivots'!J128=0,"",'INT-Pivots'!J128)</f>
        <v/>
      </c>
      <c r="F101" s="128" t="str">
        <f>IF('INT-Pivots'!K128="","",IF('INT-Pivots'!K128="(blank)","Project end",VALUE('INT-Pivots'!K128)))</f>
        <v/>
      </c>
      <c r="G101" s="119" t="str">
        <f>IF('INT-Pivots'!S128="","",IF('INT-Pivots'!S128="(blank)","-",'INT-Pivots'!S128))</f>
        <v/>
      </c>
      <c r="H101" s="116" t="str">
        <f>IF('INT-Pivots'!L128=0,"",'INT-Pivots'!L128)</f>
        <v/>
      </c>
      <c r="I101" s="120" t="str">
        <f>IF('INT-Pivots'!M128=0,"",IF('INT-Pivots'!M128="(blank)","",'INT-Pivots'!M128))</f>
        <v/>
      </c>
      <c r="J101" s="116" t="str">
        <f>IF('INT-Pivots'!N128="","",'INT-Pivots'!N128)</f>
        <v/>
      </c>
      <c r="K101" s="116" t="str">
        <f>IF('INT-Pivots'!F128=0,"",IF('INT-Pivots'!F128="(blank)","",'INT-Pivots'!F128))</f>
        <v/>
      </c>
      <c r="L101" s="94" t="str">
        <f>IF('INT-Pivots'!O128="","",'INT-Pivots'!O128)</f>
        <v/>
      </c>
      <c r="M101" s="94"/>
      <c r="N101" s="94"/>
      <c r="O101" s="94"/>
      <c r="P101" s="74"/>
      <c r="Q101" s="74"/>
      <c r="R101" s="121"/>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c r="AT101" s="122"/>
      <c r="AU101" s="122"/>
      <c r="AV101" s="122"/>
    </row>
    <row r="102" spans="2:48" s="70" customFormat="1" ht="12" x14ac:dyDescent="0.3">
      <c r="B102" s="115" t="str">
        <f>IF('INT-Pivots'!G129="","",'INT-Pivots'!G129)</f>
        <v/>
      </c>
      <c r="C102" s="116" t="str">
        <f>IF('INT-Pivots'!H129="","",'INT-Pivots'!H129)</f>
        <v/>
      </c>
      <c r="D102" s="117" t="str">
        <f>IF('INT-Pivots'!I129="","",IF(VALUE('INT-Pivots'!I129)=0,"",VALUE('INT-Pivots'!I129)))</f>
        <v/>
      </c>
      <c r="E102" s="118" t="str">
        <f>IF('INT-Pivots'!J129=0,"",'INT-Pivots'!J129)</f>
        <v/>
      </c>
      <c r="F102" s="128" t="str">
        <f>IF('INT-Pivots'!K129="","",IF('INT-Pivots'!K129="(blank)","Project end",VALUE('INT-Pivots'!K129)))</f>
        <v/>
      </c>
      <c r="G102" s="119" t="str">
        <f>IF('INT-Pivots'!S129="","",IF('INT-Pivots'!S129="(blank)","-",'INT-Pivots'!S129))</f>
        <v/>
      </c>
      <c r="H102" s="116" t="str">
        <f>IF('INT-Pivots'!L129=0,"",'INT-Pivots'!L129)</f>
        <v/>
      </c>
      <c r="I102" s="120" t="str">
        <f>IF('INT-Pivots'!M129=0,"",IF('INT-Pivots'!M129="(blank)","",'INT-Pivots'!M129))</f>
        <v/>
      </c>
      <c r="J102" s="116" t="str">
        <f>IF('INT-Pivots'!N129="","",'INT-Pivots'!N129)</f>
        <v/>
      </c>
      <c r="K102" s="116" t="str">
        <f>IF('INT-Pivots'!F129=0,"",IF('INT-Pivots'!F129="(blank)","",'INT-Pivots'!F129))</f>
        <v/>
      </c>
      <c r="L102" s="94" t="str">
        <f>IF('INT-Pivots'!O129="","",'INT-Pivots'!O129)</f>
        <v/>
      </c>
      <c r="M102" s="94"/>
      <c r="N102" s="94"/>
      <c r="O102" s="94"/>
      <c r="P102" s="74"/>
      <c r="Q102" s="74"/>
      <c r="R102" s="121"/>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row>
    <row r="103" spans="2:48" s="70" customFormat="1" ht="12" x14ac:dyDescent="0.3">
      <c r="B103" s="115" t="str">
        <f>IF('INT-Pivots'!G130="","",'INT-Pivots'!G130)</f>
        <v/>
      </c>
      <c r="C103" s="116" t="str">
        <f>IF('INT-Pivots'!H130="","",'INT-Pivots'!H130)</f>
        <v/>
      </c>
      <c r="D103" s="117" t="str">
        <f>IF('INT-Pivots'!I130="","",IF(VALUE('INT-Pivots'!I130)=0,"",VALUE('INT-Pivots'!I130)))</f>
        <v/>
      </c>
      <c r="E103" s="118" t="str">
        <f>IF('INT-Pivots'!J130=0,"",'INT-Pivots'!J130)</f>
        <v/>
      </c>
      <c r="F103" s="128" t="str">
        <f>IF('INT-Pivots'!K130="","",IF('INT-Pivots'!K130="(blank)","Project end",VALUE('INT-Pivots'!K130)))</f>
        <v/>
      </c>
      <c r="G103" s="119" t="str">
        <f>IF('INT-Pivots'!S130="","",IF('INT-Pivots'!S130="(blank)","-",'INT-Pivots'!S130))</f>
        <v/>
      </c>
      <c r="H103" s="116" t="str">
        <f>IF('INT-Pivots'!L130=0,"",'INT-Pivots'!L130)</f>
        <v/>
      </c>
      <c r="I103" s="120" t="str">
        <f>IF('INT-Pivots'!M130=0,"",IF('INT-Pivots'!M130="(blank)","",'INT-Pivots'!M130))</f>
        <v/>
      </c>
      <c r="J103" s="116" t="str">
        <f>IF('INT-Pivots'!N130="","",'INT-Pivots'!N130)</f>
        <v/>
      </c>
      <c r="K103" s="116" t="str">
        <f>IF('INT-Pivots'!F130=0,"",IF('INT-Pivots'!F130="(blank)","",'INT-Pivots'!F130))</f>
        <v/>
      </c>
      <c r="L103" s="94" t="str">
        <f>IF('INT-Pivots'!O130="","",'INT-Pivots'!O130)</f>
        <v/>
      </c>
      <c r="M103" s="94"/>
      <c r="N103" s="94"/>
      <c r="O103" s="94"/>
      <c r="P103" s="74"/>
      <c r="Q103" s="74"/>
      <c r="R103" s="121"/>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row>
    <row r="104" spans="2:48" s="70" customFormat="1" ht="12" x14ac:dyDescent="0.3">
      <c r="B104" s="115" t="str">
        <f>IF('INT-Pivots'!G131="","",'INT-Pivots'!G131)</f>
        <v/>
      </c>
      <c r="C104" s="116" t="str">
        <f>IF('INT-Pivots'!H131="","",'INT-Pivots'!H131)</f>
        <v/>
      </c>
      <c r="D104" s="117" t="str">
        <f>IF('INT-Pivots'!I131="","",IF(VALUE('INT-Pivots'!I131)=0,"",VALUE('INT-Pivots'!I131)))</f>
        <v/>
      </c>
      <c r="E104" s="118" t="str">
        <f>IF('INT-Pivots'!J131=0,"",'INT-Pivots'!J131)</f>
        <v/>
      </c>
      <c r="F104" s="128" t="str">
        <f>IF('INT-Pivots'!K131="","",IF('INT-Pivots'!K131="(blank)","Project end",VALUE('INT-Pivots'!K131)))</f>
        <v/>
      </c>
      <c r="G104" s="119" t="str">
        <f>IF('INT-Pivots'!S131="","",IF('INT-Pivots'!S131="(blank)","-",'INT-Pivots'!S131))</f>
        <v/>
      </c>
      <c r="H104" s="116" t="str">
        <f>IF('INT-Pivots'!L131=0,"",'INT-Pivots'!L131)</f>
        <v/>
      </c>
      <c r="I104" s="120" t="str">
        <f>IF('INT-Pivots'!M131=0,"",IF('INT-Pivots'!M131="(blank)","",'INT-Pivots'!M131))</f>
        <v/>
      </c>
      <c r="J104" s="116" t="str">
        <f>IF('INT-Pivots'!N131="","",'INT-Pivots'!N131)</f>
        <v/>
      </c>
      <c r="K104" s="116" t="str">
        <f>IF('INT-Pivots'!F131=0,"",IF('INT-Pivots'!F131="(blank)","",'INT-Pivots'!F131))</f>
        <v/>
      </c>
      <c r="L104" s="94" t="str">
        <f>IF('INT-Pivots'!O131="","",'INT-Pivots'!O131)</f>
        <v/>
      </c>
      <c r="M104" s="94"/>
      <c r="N104" s="94"/>
      <c r="O104" s="94"/>
      <c r="P104" s="74"/>
      <c r="Q104" s="74"/>
      <c r="R104" s="121"/>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row>
    <row r="105" spans="2:48" s="70" customFormat="1" ht="12" x14ac:dyDescent="0.3">
      <c r="B105" s="115" t="str">
        <f>IF('INT-Pivots'!G132="","",'INT-Pivots'!G132)</f>
        <v/>
      </c>
      <c r="C105" s="116" t="str">
        <f>IF('INT-Pivots'!H132="","",'INT-Pivots'!H132)</f>
        <v/>
      </c>
      <c r="D105" s="117" t="str">
        <f>IF('INT-Pivots'!I132="","",IF(VALUE('INT-Pivots'!I132)=0,"",VALUE('INT-Pivots'!I132)))</f>
        <v/>
      </c>
      <c r="E105" s="118" t="str">
        <f>IF('INT-Pivots'!J132=0,"",'INT-Pivots'!J132)</f>
        <v/>
      </c>
      <c r="F105" s="128" t="str">
        <f>IF('INT-Pivots'!K132="","",IF('INT-Pivots'!K132="(blank)","Project end",VALUE('INT-Pivots'!K132)))</f>
        <v/>
      </c>
      <c r="G105" s="119" t="str">
        <f>IF('INT-Pivots'!S132="","",IF('INT-Pivots'!S132="(blank)","-",'INT-Pivots'!S132))</f>
        <v/>
      </c>
      <c r="H105" s="116" t="str">
        <f>IF('INT-Pivots'!L132=0,"",'INT-Pivots'!L132)</f>
        <v/>
      </c>
      <c r="I105" s="120" t="str">
        <f>IF('INT-Pivots'!M132=0,"",IF('INT-Pivots'!M132="(blank)","",'INT-Pivots'!M132))</f>
        <v/>
      </c>
      <c r="J105" s="116" t="str">
        <f>IF('INT-Pivots'!N132="","",'INT-Pivots'!N132)</f>
        <v/>
      </c>
      <c r="K105" s="116" t="str">
        <f>IF('INT-Pivots'!F132=0,"",IF('INT-Pivots'!F132="(blank)","",'INT-Pivots'!F132))</f>
        <v/>
      </c>
      <c r="L105" s="94" t="str">
        <f>IF('INT-Pivots'!O132="","",'INT-Pivots'!O132)</f>
        <v/>
      </c>
      <c r="M105" s="94"/>
      <c r="N105" s="94"/>
      <c r="O105" s="94"/>
      <c r="P105" s="74"/>
      <c r="Q105" s="74"/>
      <c r="R105" s="121"/>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row>
    <row r="106" spans="2:48" s="70" customFormat="1" ht="12" x14ac:dyDescent="0.3">
      <c r="B106" s="115" t="str">
        <f>IF('INT-Pivots'!G133="","",'INT-Pivots'!G133)</f>
        <v/>
      </c>
      <c r="C106" s="116" t="str">
        <f>IF('INT-Pivots'!H133="","",'INT-Pivots'!H133)</f>
        <v/>
      </c>
      <c r="D106" s="117" t="str">
        <f>IF('INT-Pivots'!I133="","",IF(VALUE('INT-Pivots'!I133)=0,"",VALUE('INT-Pivots'!I133)))</f>
        <v/>
      </c>
      <c r="E106" s="118" t="str">
        <f>IF('INT-Pivots'!J133=0,"",'INT-Pivots'!J133)</f>
        <v/>
      </c>
      <c r="F106" s="128" t="str">
        <f>IF('INT-Pivots'!K133="","",IF('INT-Pivots'!K133="(blank)","Project end",VALUE('INT-Pivots'!K133)))</f>
        <v/>
      </c>
      <c r="G106" s="119" t="str">
        <f>IF('INT-Pivots'!S133="","",IF('INT-Pivots'!S133="(blank)","-",'INT-Pivots'!S133))</f>
        <v/>
      </c>
      <c r="H106" s="116" t="str">
        <f>IF('INT-Pivots'!L133=0,"",'INT-Pivots'!L133)</f>
        <v/>
      </c>
      <c r="I106" s="120" t="str">
        <f>IF('INT-Pivots'!M133=0,"",IF('INT-Pivots'!M133="(blank)","",'INT-Pivots'!M133))</f>
        <v/>
      </c>
      <c r="J106" s="116" t="str">
        <f>IF('INT-Pivots'!N133="","",'INT-Pivots'!N133)</f>
        <v/>
      </c>
      <c r="K106" s="116" t="str">
        <f>IF('INT-Pivots'!F133=0,"",IF('INT-Pivots'!F133="(blank)","",'INT-Pivots'!F133))</f>
        <v/>
      </c>
      <c r="L106" s="94" t="str">
        <f>IF('INT-Pivots'!O133="","",'INT-Pivots'!O133)</f>
        <v/>
      </c>
      <c r="M106" s="94"/>
      <c r="N106" s="94"/>
      <c r="O106" s="94"/>
      <c r="P106" s="74"/>
      <c r="Q106" s="74"/>
      <c r="R106" s="121"/>
      <c r="S106" s="122"/>
      <c r="T106" s="122"/>
      <c r="U106" s="122"/>
      <c r="V106" s="122"/>
      <c r="W106" s="122"/>
      <c r="X106" s="122"/>
      <c r="Y106" s="122"/>
      <c r="Z106" s="122"/>
      <c r="AA106" s="122"/>
      <c r="AB106" s="122"/>
      <c r="AC106" s="122"/>
      <c r="AD106" s="122"/>
      <c r="AE106" s="122"/>
      <c r="AF106" s="122"/>
      <c r="AG106" s="122"/>
      <c r="AH106" s="122"/>
      <c r="AI106" s="122"/>
      <c r="AJ106" s="122"/>
      <c r="AK106" s="122"/>
      <c r="AL106" s="122"/>
      <c r="AM106" s="122"/>
      <c r="AN106" s="122"/>
      <c r="AO106" s="122"/>
      <c r="AP106" s="122"/>
      <c r="AQ106" s="122"/>
      <c r="AR106" s="122"/>
      <c r="AS106" s="122"/>
      <c r="AT106" s="122"/>
      <c r="AU106" s="122"/>
      <c r="AV106" s="122"/>
    </row>
    <row r="107" spans="2:48" s="70" customFormat="1" ht="12" x14ac:dyDescent="0.3">
      <c r="B107" s="115" t="str">
        <f>IF('INT-Pivots'!G134="","",'INT-Pivots'!G134)</f>
        <v/>
      </c>
      <c r="C107" s="116" t="str">
        <f>IF('INT-Pivots'!H134="","",'INT-Pivots'!H134)</f>
        <v/>
      </c>
      <c r="D107" s="117" t="str">
        <f>IF('INT-Pivots'!I134="","",IF(VALUE('INT-Pivots'!I134)=0,"",VALUE('INT-Pivots'!I134)))</f>
        <v/>
      </c>
      <c r="E107" s="118" t="str">
        <f>IF('INT-Pivots'!J134=0,"",'INT-Pivots'!J134)</f>
        <v/>
      </c>
      <c r="F107" s="128" t="str">
        <f>IF('INT-Pivots'!K134="","",IF('INT-Pivots'!K134="(blank)","Project end",VALUE('INT-Pivots'!K134)))</f>
        <v/>
      </c>
      <c r="G107" s="119" t="str">
        <f>IF('INT-Pivots'!S134="","",IF('INT-Pivots'!S134="(blank)","-",'INT-Pivots'!S134))</f>
        <v/>
      </c>
      <c r="H107" s="116" t="str">
        <f>IF('INT-Pivots'!L134=0,"",'INT-Pivots'!L134)</f>
        <v/>
      </c>
      <c r="I107" s="120" t="str">
        <f>IF('INT-Pivots'!M134=0,"",IF('INT-Pivots'!M134="(blank)","",'INT-Pivots'!M134))</f>
        <v/>
      </c>
      <c r="J107" s="116" t="str">
        <f>IF('INT-Pivots'!N134="","",'INT-Pivots'!N134)</f>
        <v/>
      </c>
      <c r="K107" s="116" t="str">
        <f>IF('INT-Pivots'!F134=0,"",IF('INT-Pivots'!F134="(blank)","",'INT-Pivots'!F134))</f>
        <v/>
      </c>
      <c r="L107" s="94" t="str">
        <f>IF('INT-Pivots'!O134="","",'INT-Pivots'!O134)</f>
        <v/>
      </c>
      <c r="M107" s="94"/>
      <c r="N107" s="94"/>
      <c r="O107" s="94"/>
      <c r="P107" s="74"/>
      <c r="Q107" s="74"/>
      <c r="R107" s="121"/>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c r="AO107" s="122"/>
      <c r="AP107" s="122"/>
      <c r="AQ107" s="122"/>
      <c r="AR107" s="122"/>
      <c r="AS107" s="122"/>
      <c r="AT107" s="122"/>
      <c r="AU107" s="122"/>
      <c r="AV107" s="122"/>
    </row>
    <row r="108" spans="2:48" s="70" customFormat="1" ht="12" x14ac:dyDescent="0.3">
      <c r="B108" s="115" t="str">
        <f>IF('INT-Pivots'!G135="","",'INT-Pivots'!G135)</f>
        <v/>
      </c>
      <c r="C108" s="116" t="str">
        <f>IF('INT-Pivots'!H135="","",'INT-Pivots'!H135)</f>
        <v/>
      </c>
      <c r="D108" s="117" t="str">
        <f>IF('INT-Pivots'!I135="","",IF(VALUE('INT-Pivots'!I135)=0,"",VALUE('INT-Pivots'!I135)))</f>
        <v/>
      </c>
      <c r="E108" s="118" t="str">
        <f>IF('INT-Pivots'!J135=0,"",'INT-Pivots'!J135)</f>
        <v/>
      </c>
      <c r="F108" s="128" t="str">
        <f>IF('INT-Pivots'!K135="","",IF('INT-Pivots'!K135="(blank)","Project end",VALUE('INT-Pivots'!K135)))</f>
        <v/>
      </c>
      <c r="G108" s="119" t="str">
        <f>IF('INT-Pivots'!S135="","",IF('INT-Pivots'!S135="(blank)","-",'INT-Pivots'!S135))</f>
        <v/>
      </c>
      <c r="H108" s="116" t="str">
        <f>IF('INT-Pivots'!L135=0,"",'INT-Pivots'!L135)</f>
        <v/>
      </c>
      <c r="I108" s="120" t="str">
        <f>IF('INT-Pivots'!M135=0,"",IF('INT-Pivots'!M135="(blank)","",'INT-Pivots'!M135))</f>
        <v/>
      </c>
      <c r="J108" s="116" t="str">
        <f>IF('INT-Pivots'!N135="","",'INT-Pivots'!N135)</f>
        <v/>
      </c>
      <c r="K108" s="116" t="str">
        <f>IF('INT-Pivots'!F135=0,"",IF('INT-Pivots'!F135="(blank)","",'INT-Pivots'!F135))</f>
        <v/>
      </c>
      <c r="L108" s="94" t="str">
        <f>IF('INT-Pivots'!O135="","",'INT-Pivots'!O135)</f>
        <v/>
      </c>
      <c r="M108" s="94"/>
      <c r="N108" s="94"/>
      <c r="O108" s="94"/>
      <c r="P108" s="74"/>
      <c r="Q108" s="74"/>
      <c r="R108" s="121"/>
      <c r="S108" s="122"/>
      <c r="T108" s="122"/>
      <c r="U108" s="122"/>
      <c r="V108" s="122"/>
      <c r="W108" s="122"/>
      <c r="X108" s="122"/>
      <c r="Y108" s="122"/>
      <c r="Z108" s="122"/>
      <c r="AA108" s="122"/>
      <c r="AB108" s="122"/>
      <c r="AC108" s="122"/>
      <c r="AD108" s="122"/>
      <c r="AE108" s="122"/>
      <c r="AF108" s="122"/>
      <c r="AG108" s="122"/>
      <c r="AH108" s="122"/>
      <c r="AI108" s="122"/>
      <c r="AJ108" s="122"/>
      <c r="AK108" s="122"/>
      <c r="AL108" s="122"/>
      <c r="AM108" s="122"/>
      <c r="AN108" s="122"/>
      <c r="AO108" s="122"/>
      <c r="AP108" s="122"/>
      <c r="AQ108" s="122"/>
      <c r="AR108" s="122"/>
      <c r="AS108" s="122"/>
      <c r="AT108" s="122"/>
      <c r="AU108" s="122"/>
      <c r="AV108" s="122"/>
    </row>
    <row r="109" spans="2:48" s="70" customFormat="1" ht="12" x14ac:dyDescent="0.3">
      <c r="B109" s="115" t="str">
        <f>IF('INT-Pivots'!G136="","",'INT-Pivots'!G136)</f>
        <v/>
      </c>
      <c r="C109" s="116" t="str">
        <f>IF('INT-Pivots'!H136="","",'INT-Pivots'!H136)</f>
        <v/>
      </c>
      <c r="D109" s="117" t="str">
        <f>IF('INT-Pivots'!I136="","",IF(VALUE('INT-Pivots'!I136)=0,"",VALUE('INT-Pivots'!I136)))</f>
        <v/>
      </c>
      <c r="E109" s="118" t="str">
        <f>IF('INT-Pivots'!J136=0,"",'INT-Pivots'!J136)</f>
        <v/>
      </c>
      <c r="F109" s="128" t="str">
        <f>IF('INT-Pivots'!K136="","",IF('INT-Pivots'!K136="(blank)","Project end",VALUE('INT-Pivots'!K136)))</f>
        <v/>
      </c>
      <c r="G109" s="119" t="str">
        <f>IF('INT-Pivots'!S136="","",IF('INT-Pivots'!S136="(blank)","-",'INT-Pivots'!S136))</f>
        <v/>
      </c>
      <c r="H109" s="116" t="str">
        <f>IF('INT-Pivots'!L136=0,"",'INT-Pivots'!L136)</f>
        <v/>
      </c>
      <c r="I109" s="120" t="str">
        <f>IF('INT-Pivots'!M136=0,"",IF('INT-Pivots'!M136="(blank)","",'INT-Pivots'!M136))</f>
        <v/>
      </c>
      <c r="J109" s="116" t="str">
        <f>IF('INT-Pivots'!N136="","",'INT-Pivots'!N136)</f>
        <v/>
      </c>
      <c r="K109" s="116" t="str">
        <f>IF('INT-Pivots'!F136=0,"",IF('INT-Pivots'!F136="(blank)","",'INT-Pivots'!F136))</f>
        <v/>
      </c>
      <c r="L109" s="94" t="str">
        <f>IF('INT-Pivots'!O136="","",'INT-Pivots'!O136)</f>
        <v/>
      </c>
      <c r="M109" s="94"/>
      <c r="N109" s="94"/>
      <c r="O109" s="94"/>
      <c r="P109" s="74"/>
      <c r="Q109" s="74"/>
      <c r="R109" s="121"/>
      <c r="S109" s="122"/>
      <c r="T109" s="122"/>
      <c r="U109" s="122"/>
      <c r="V109" s="122"/>
      <c r="W109" s="122"/>
      <c r="X109" s="122"/>
      <c r="Y109" s="122"/>
      <c r="Z109" s="122"/>
      <c r="AA109" s="122"/>
      <c r="AB109" s="122"/>
      <c r="AC109" s="122"/>
      <c r="AD109" s="122"/>
      <c r="AE109" s="122"/>
      <c r="AF109" s="122"/>
      <c r="AG109" s="122"/>
      <c r="AH109" s="122"/>
      <c r="AI109" s="122"/>
      <c r="AJ109" s="122"/>
      <c r="AK109" s="122"/>
      <c r="AL109" s="122"/>
      <c r="AM109" s="122"/>
      <c r="AN109" s="122"/>
      <c r="AO109" s="122"/>
      <c r="AP109" s="122"/>
      <c r="AQ109" s="122"/>
      <c r="AR109" s="122"/>
      <c r="AS109" s="122"/>
      <c r="AT109" s="122"/>
      <c r="AU109" s="122"/>
      <c r="AV109" s="122"/>
    </row>
    <row r="110" spans="2:48" s="70" customFormat="1" ht="12" x14ac:dyDescent="0.3">
      <c r="B110" s="115" t="str">
        <f>IF('INT-Pivots'!G137="","",'INT-Pivots'!G137)</f>
        <v/>
      </c>
      <c r="C110" s="116" t="str">
        <f>IF('INT-Pivots'!H137="","",'INT-Pivots'!H137)</f>
        <v/>
      </c>
      <c r="D110" s="117" t="str">
        <f>IF('INT-Pivots'!I137="","",IF(VALUE('INT-Pivots'!I137)=0,"",VALUE('INT-Pivots'!I137)))</f>
        <v/>
      </c>
      <c r="E110" s="118" t="str">
        <f>IF('INT-Pivots'!J137=0,"",'INT-Pivots'!J137)</f>
        <v/>
      </c>
      <c r="F110" s="128" t="str">
        <f>IF('INT-Pivots'!K137="","",IF('INT-Pivots'!K137="(blank)","Project end",VALUE('INT-Pivots'!K137)))</f>
        <v/>
      </c>
      <c r="G110" s="119" t="str">
        <f>IF('INT-Pivots'!S137="","",IF('INT-Pivots'!S137="(blank)","-",'INT-Pivots'!S137))</f>
        <v/>
      </c>
      <c r="H110" s="116" t="str">
        <f>IF('INT-Pivots'!L137=0,"",'INT-Pivots'!L137)</f>
        <v/>
      </c>
      <c r="I110" s="120" t="str">
        <f>IF('INT-Pivots'!M137=0,"",IF('INT-Pivots'!M137="(blank)","",'INT-Pivots'!M137))</f>
        <v/>
      </c>
      <c r="J110" s="116" t="str">
        <f>IF('INT-Pivots'!N137="","",'INT-Pivots'!N137)</f>
        <v/>
      </c>
      <c r="K110" s="116" t="str">
        <f>IF('INT-Pivots'!F137=0,"",IF('INT-Pivots'!F137="(blank)","",'INT-Pivots'!F137))</f>
        <v/>
      </c>
      <c r="L110" s="94" t="str">
        <f>IF('INT-Pivots'!O137="","",'INT-Pivots'!O137)</f>
        <v/>
      </c>
      <c r="M110" s="94"/>
      <c r="N110" s="94"/>
      <c r="O110" s="94"/>
      <c r="P110" s="74"/>
      <c r="Q110" s="74"/>
      <c r="R110" s="121"/>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c r="AT110" s="122"/>
      <c r="AU110" s="122"/>
      <c r="AV110" s="122"/>
    </row>
    <row r="111" spans="2:48" s="70" customFormat="1" ht="12" x14ac:dyDescent="0.3">
      <c r="B111" s="115" t="str">
        <f>IF('INT-Pivots'!G138="","",'INT-Pivots'!G138)</f>
        <v/>
      </c>
      <c r="C111" s="116" t="str">
        <f>IF('INT-Pivots'!H138="","",'INT-Pivots'!H138)</f>
        <v/>
      </c>
      <c r="D111" s="117" t="str">
        <f>IF('INT-Pivots'!I138="","",IF(VALUE('INT-Pivots'!I138)=0,"",VALUE('INT-Pivots'!I138)))</f>
        <v/>
      </c>
      <c r="E111" s="118" t="str">
        <f>IF('INT-Pivots'!J138=0,"",'INT-Pivots'!J138)</f>
        <v/>
      </c>
      <c r="F111" s="128" t="str">
        <f>IF('INT-Pivots'!K138="","",IF('INT-Pivots'!K138="(blank)","Project end",VALUE('INT-Pivots'!K138)))</f>
        <v/>
      </c>
      <c r="G111" s="119" t="str">
        <f>IF('INT-Pivots'!S138="","",IF('INT-Pivots'!S138="(blank)","-",'INT-Pivots'!S138))</f>
        <v/>
      </c>
      <c r="H111" s="116" t="str">
        <f>IF('INT-Pivots'!L138=0,"",'INT-Pivots'!L138)</f>
        <v/>
      </c>
      <c r="I111" s="120" t="str">
        <f>IF('INT-Pivots'!M138=0,"",IF('INT-Pivots'!M138="(blank)","",'INT-Pivots'!M138))</f>
        <v/>
      </c>
      <c r="J111" s="116" t="str">
        <f>IF('INT-Pivots'!N138="","",'INT-Pivots'!N138)</f>
        <v/>
      </c>
      <c r="K111" s="116" t="str">
        <f>IF('INT-Pivots'!F138=0,"",IF('INT-Pivots'!F138="(blank)","",'INT-Pivots'!F138))</f>
        <v/>
      </c>
      <c r="L111" s="94" t="str">
        <f>IF('INT-Pivots'!O138="","",'INT-Pivots'!O138)</f>
        <v/>
      </c>
      <c r="M111" s="94"/>
      <c r="N111" s="94"/>
      <c r="O111" s="94"/>
      <c r="P111" s="74"/>
      <c r="Q111" s="74"/>
      <c r="R111" s="121"/>
      <c r="S111" s="122"/>
      <c r="T111" s="122"/>
      <c r="U111" s="122"/>
      <c r="V111" s="122"/>
      <c r="W111" s="122"/>
      <c r="X111" s="122"/>
      <c r="Y111" s="122"/>
      <c r="Z111" s="122"/>
      <c r="AA111" s="122"/>
      <c r="AB111" s="122"/>
      <c r="AC111" s="122"/>
      <c r="AD111" s="122"/>
      <c r="AE111" s="122"/>
      <c r="AF111" s="122"/>
      <c r="AG111" s="122"/>
      <c r="AH111" s="122"/>
      <c r="AI111" s="122"/>
      <c r="AJ111" s="122"/>
      <c r="AK111" s="122"/>
      <c r="AL111" s="122"/>
      <c r="AM111" s="122"/>
      <c r="AN111" s="122"/>
      <c r="AO111" s="122"/>
      <c r="AP111" s="122"/>
      <c r="AQ111" s="122"/>
      <c r="AR111" s="122"/>
      <c r="AS111" s="122"/>
      <c r="AT111" s="122"/>
      <c r="AU111" s="122"/>
      <c r="AV111" s="122"/>
    </row>
    <row r="112" spans="2:48" s="70" customFormat="1" ht="12" x14ac:dyDescent="0.3">
      <c r="B112" s="115" t="str">
        <f>IF('INT-Pivots'!G139="","",'INT-Pivots'!G139)</f>
        <v/>
      </c>
      <c r="C112" s="116" t="str">
        <f>IF('INT-Pivots'!H139="","",'INT-Pivots'!H139)</f>
        <v/>
      </c>
      <c r="D112" s="117" t="str">
        <f>IF('INT-Pivots'!I139="","",IF(VALUE('INT-Pivots'!I139)=0,"",VALUE('INT-Pivots'!I139)))</f>
        <v/>
      </c>
      <c r="E112" s="118" t="str">
        <f>IF('INT-Pivots'!J139=0,"",'INT-Pivots'!J139)</f>
        <v/>
      </c>
      <c r="F112" s="128" t="str">
        <f>IF('INT-Pivots'!K139="","",IF('INT-Pivots'!K139="(blank)","Project end",VALUE('INT-Pivots'!K139)))</f>
        <v/>
      </c>
      <c r="G112" s="119" t="str">
        <f>IF('INT-Pivots'!S139="","",IF('INT-Pivots'!S139="(blank)","-",'INT-Pivots'!S139))</f>
        <v/>
      </c>
      <c r="H112" s="116" t="str">
        <f>IF('INT-Pivots'!L139=0,"",'INT-Pivots'!L139)</f>
        <v/>
      </c>
      <c r="I112" s="120" t="str">
        <f>IF('INT-Pivots'!M139=0,"",IF('INT-Pivots'!M139="(blank)","",'INT-Pivots'!M139))</f>
        <v/>
      </c>
      <c r="J112" s="116" t="str">
        <f>IF('INT-Pivots'!N139="","",'INT-Pivots'!N139)</f>
        <v/>
      </c>
      <c r="K112" s="116" t="str">
        <f>IF('INT-Pivots'!F139=0,"",IF('INT-Pivots'!F139="(blank)","",'INT-Pivots'!F139))</f>
        <v/>
      </c>
      <c r="L112" s="94" t="str">
        <f>IF('INT-Pivots'!O139="","",'INT-Pivots'!O139)</f>
        <v/>
      </c>
      <c r="M112" s="94"/>
      <c r="N112" s="94"/>
      <c r="O112" s="94"/>
      <c r="P112" s="74"/>
      <c r="Q112" s="74"/>
      <c r="R112" s="121"/>
      <c r="S112" s="122"/>
      <c r="T112" s="122"/>
      <c r="U112" s="122"/>
      <c r="V112" s="122"/>
      <c r="W112" s="122"/>
      <c r="X112" s="122"/>
      <c r="Y112" s="122"/>
      <c r="Z112" s="122"/>
      <c r="AA112" s="122"/>
      <c r="AB112" s="122"/>
      <c r="AC112" s="122"/>
      <c r="AD112" s="122"/>
      <c r="AE112" s="122"/>
      <c r="AF112" s="122"/>
      <c r="AG112" s="122"/>
      <c r="AH112" s="122"/>
      <c r="AI112" s="122"/>
      <c r="AJ112" s="122"/>
      <c r="AK112" s="122"/>
      <c r="AL112" s="122"/>
      <c r="AM112" s="122"/>
      <c r="AN112" s="122"/>
      <c r="AO112" s="122"/>
      <c r="AP112" s="122"/>
      <c r="AQ112" s="122"/>
      <c r="AR112" s="122"/>
      <c r="AS112" s="122"/>
      <c r="AT112" s="122"/>
      <c r="AU112" s="122"/>
      <c r="AV112" s="122"/>
    </row>
    <row r="113" spans="2:48" s="70" customFormat="1" ht="12" x14ac:dyDescent="0.3">
      <c r="B113" s="115" t="str">
        <f>IF('INT-Pivots'!G140="","",'INT-Pivots'!G140)</f>
        <v/>
      </c>
      <c r="C113" s="116" t="str">
        <f>IF('INT-Pivots'!H140="","",'INT-Pivots'!H140)</f>
        <v/>
      </c>
      <c r="D113" s="117" t="str">
        <f>IF('INT-Pivots'!I140="","",IF(VALUE('INT-Pivots'!I140)=0,"",VALUE('INT-Pivots'!I140)))</f>
        <v/>
      </c>
      <c r="E113" s="118" t="str">
        <f>IF('INT-Pivots'!J140=0,"",'INT-Pivots'!J140)</f>
        <v/>
      </c>
      <c r="F113" s="128" t="str">
        <f>IF('INT-Pivots'!K140="","",IF('INT-Pivots'!K140="(blank)","Project end",VALUE('INT-Pivots'!K140)))</f>
        <v/>
      </c>
      <c r="G113" s="119" t="str">
        <f>IF('INT-Pivots'!S140="","",IF('INT-Pivots'!S140="(blank)","-",'INT-Pivots'!S140))</f>
        <v/>
      </c>
      <c r="H113" s="116" t="str">
        <f>IF('INT-Pivots'!L140=0,"",'INT-Pivots'!L140)</f>
        <v/>
      </c>
      <c r="I113" s="120" t="str">
        <f>IF('INT-Pivots'!M140=0,"",IF('INT-Pivots'!M140="(blank)","",'INT-Pivots'!M140))</f>
        <v/>
      </c>
      <c r="J113" s="116" t="str">
        <f>IF('INT-Pivots'!N140="","",'INT-Pivots'!N140)</f>
        <v/>
      </c>
      <c r="K113" s="116" t="str">
        <f>IF('INT-Pivots'!F140=0,"",IF('INT-Pivots'!F140="(blank)","",'INT-Pivots'!F140))</f>
        <v/>
      </c>
      <c r="L113" s="94" t="str">
        <f>IF('INT-Pivots'!O140="","",'INT-Pivots'!O140)</f>
        <v/>
      </c>
      <c r="M113" s="94"/>
      <c r="N113" s="94"/>
      <c r="O113" s="94"/>
      <c r="P113" s="74"/>
      <c r="Q113" s="74"/>
      <c r="R113" s="121"/>
      <c r="S113" s="122"/>
      <c r="T113" s="122"/>
      <c r="U113" s="122"/>
      <c r="V113" s="122"/>
      <c r="W113" s="122"/>
      <c r="X113" s="122"/>
      <c r="Y113" s="122"/>
      <c r="Z113" s="122"/>
      <c r="AA113" s="122"/>
      <c r="AB113" s="122"/>
      <c r="AC113" s="122"/>
      <c r="AD113" s="122"/>
      <c r="AE113" s="122"/>
      <c r="AF113" s="122"/>
      <c r="AG113" s="122"/>
      <c r="AH113" s="122"/>
      <c r="AI113" s="122"/>
      <c r="AJ113" s="122"/>
      <c r="AK113" s="122"/>
      <c r="AL113" s="122"/>
      <c r="AM113" s="122"/>
      <c r="AN113" s="122"/>
      <c r="AO113" s="122"/>
      <c r="AP113" s="122"/>
      <c r="AQ113" s="122"/>
      <c r="AR113" s="122"/>
      <c r="AS113" s="122"/>
      <c r="AT113" s="122"/>
      <c r="AU113" s="122"/>
      <c r="AV113" s="122"/>
    </row>
    <row r="114" spans="2:48" s="70" customFormat="1" ht="12" x14ac:dyDescent="0.3">
      <c r="B114" s="115" t="str">
        <f>IF('INT-Pivots'!G141="","",'INT-Pivots'!G141)</f>
        <v/>
      </c>
      <c r="C114" s="116" t="str">
        <f>IF('INT-Pivots'!H141="","",'INT-Pivots'!H141)</f>
        <v/>
      </c>
      <c r="D114" s="117" t="str">
        <f>IF('INT-Pivots'!I141="","",IF(VALUE('INT-Pivots'!I141)=0,"",VALUE('INT-Pivots'!I141)))</f>
        <v/>
      </c>
      <c r="E114" s="118" t="str">
        <f>IF('INT-Pivots'!J141=0,"",'INT-Pivots'!J141)</f>
        <v/>
      </c>
      <c r="F114" s="128" t="str">
        <f>IF('INT-Pivots'!K141="","",IF('INT-Pivots'!K141="(blank)","Project end",VALUE('INT-Pivots'!K141)))</f>
        <v/>
      </c>
      <c r="G114" s="119" t="str">
        <f>IF('INT-Pivots'!S141="","",IF('INT-Pivots'!S141="(blank)","-",'INT-Pivots'!S141))</f>
        <v/>
      </c>
      <c r="H114" s="116" t="str">
        <f>IF('INT-Pivots'!L141=0,"",'INT-Pivots'!L141)</f>
        <v/>
      </c>
      <c r="I114" s="120" t="str">
        <f>IF('INT-Pivots'!M141=0,"",IF('INT-Pivots'!M141="(blank)","",'INT-Pivots'!M141))</f>
        <v/>
      </c>
      <c r="J114" s="116" t="str">
        <f>IF('INT-Pivots'!N141="","",'INT-Pivots'!N141)</f>
        <v/>
      </c>
      <c r="K114" s="116" t="str">
        <f>IF('INT-Pivots'!F141=0,"",IF('INT-Pivots'!F141="(blank)","",'INT-Pivots'!F141))</f>
        <v/>
      </c>
      <c r="L114" s="94" t="str">
        <f>IF('INT-Pivots'!O141="","",'INT-Pivots'!O141)</f>
        <v/>
      </c>
      <c r="M114" s="94"/>
      <c r="N114" s="94"/>
      <c r="O114" s="94"/>
      <c r="P114" s="74"/>
      <c r="Q114" s="74"/>
      <c r="R114" s="121"/>
      <c r="S114" s="122"/>
      <c r="T114" s="122"/>
      <c r="U114" s="122"/>
      <c r="V114" s="122"/>
      <c r="W114" s="122"/>
      <c r="X114" s="122"/>
      <c r="Y114" s="122"/>
      <c r="Z114" s="122"/>
      <c r="AA114" s="122"/>
      <c r="AB114" s="122"/>
      <c r="AC114" s="122"/>
      <c r="AD114" s="122"/>
      <c r="AE114" s="122"/>
      <c r="AF114" s="122"/>
      <c r="AG114" s="122"/>
      <c r="AH114" s="122"/>
      <c r="AI114" s="122"/>
      <c r="AJ114" s="122"/>
      <c r="AK114" s="122"/>
      <c r="AL114" s="122"/>
      <c r="AM114" s="122"/>
      <c r="AN114" s="122"/>
      <c r="AO114" s="122"/>
      <c r="AP114" s="122"/>
      <c r="AQ114" s="122"/>
      <c r="AR114" s="122"/>
      <c r="AS114" s="122"/>
      <c r="AT114" s="122"/>
      <c r="AU114" s="122"/>
      <c r="AV114" s="122"/>
    </row>
    <row r="115" spans="2:48" s="70" customFormat="1" ht="12" x14ac:dyDescent="0.3">
      <c r="B115" s="115" t="str">
        <f>IF('INT-Pivots'!G142="","",'INT-Pivots'!G142)</f>
        <v/>
      </c>
      <c r="C115" s="116" t="str">
        <f>IF('INT-Pivots'!H142="","",'INT-Pivots'!H142)</f>
        <v/>
      </c>
      <c r="D115" s="117" t="str">
        <f>IF('INT-Pivots'!I142="","",IF(VALUE('INT-Pivots'!I142)=0,"",VALUE('INT-Pivots'!I142)))</f>
        <v/>
      </c>
      <c r="E115" s="118" t="str">
        <f>IF('INT-Pivots'!J142=0,"",'INT-Pivots'!J142)</f>
        <v/>
      </c>
      <c r="F115" s="128" t="str">
        <f>IF('INT-Pivots'!K142="","",IF('INT-Pivots'!K142="(blank)","Project end",VALUE('INT-Pivots'!K142)))</f>
        <v/>
      </c>
      <c r="G115" s="119" t="str">
        <f>IF('INT-Pivots'!S142="","",IF('INT-Pivots'!S142="(blank)","-",'INT-Pivots'!S142))</f>
        <v/>
      </c>
      <c r="H115" s="116" t="str">
        <f>IF('INT-Pivots'!L142=0,"",'INT-Pivots'!L142)</f>
        <v/>
      </c>
      <c r="I115" s="120" t="str">
        <f>IF('INT-Pivots'!M142=0,"",IF('INT-Pivots'!M142="(blank)","",'INT-Pivots'!M142))</f>
        <v/>
      </c>
      <c r="J115" s="116" t="str">
        <f>IF('INT-Pivots'!N142="","",'INT-Pivots'!N142)</f>
        <v/>
      </c>
      <c r="K115" s="116" t="str">
        <f>IF('INT-Pivots'!F142=0,"",IF('INT-Pivots'!F142="(blank)","",'INT-Pivots'!F142))</f>
        <v/>
      </c>
      <c r="L115" s="94" t="str">
        <f>IF('INT-Pivots'!O142="","",'INT-Pivots'!O142)</f>
        <v/>
      </c>
      <c r="M115" s="94"/>
      <c r="N115" s="94"/>
      <c r="O115" s="94"/>
      <c r="P115" s="74"/>
      <c r="Q115" s="74"/>
      <c r="R115" s="121"/>
      <c r="S115" s="122"/>
      <c r="T115" s="122"/>
      <c r="U115" s="122"/>
      <c r="V115" s="122"/>
      <c r="W115" s="122"/>
      <c r="X115" s="122"/>
      <c r="Y115" s="122"/>
      <c r="Z115" s="122"/>
      <c r="AA115" s="122"/>
      <c r="AB115" s="122"/>
      <c r="AC115" s="122"/>
      <c r="AD115" s="122"/>
      <c r="AE115" s="122"/>
      <c r="AF115" s="122"/>
      <c r="AG115" s="122"/>
      <c r="AH115" s="122"/>
      <c r="AI115" s="122"/>
      <c r="AJ115" s="122"/>
      <c r="AK115" s="122"/>
      <c r="AL115" s="122"/>
      <c r="AM115" s="122"/>
      <c r="AN115" s="122"/>
      <c r="AO115" s="122"/>
      <c r="AP115" s="122"/>
      <c r="AQ115" s="122"/>
      <c r="AR115" s="122"/>
      <c r="AS115" s="122"/>
      <c r="AT115" s="122"/>
      <c r="AU115" s="122"/>
      <c r="AV115" s="122"/>
    </row>
    <row r="116" spans="2:48" s="70" customFormat="1" ht="12" x14ac:dyDescent="0.3">
      <c r="B116" s="115" t="str">
        <f>IF('INT-Pivots'!G143="","",'INT-Pivots'!G143)</f>
        <v/>
      </c>
      <c r="C116" s="116" t="str">
        <f>IF('INT-Pivots'!H143="","",'INT-Pivots'!H143)</f>
        <v/>
      </c>
      <c r="D116" s="117" t="str">
        <f>IF('INT-Pivots'!I143="","",IF(VALUE('INT-Pivots'!I143)=0,"",VALUE('INT-Pivots'!I143)))</f>
        <v/>
      </c>
      <c r="E116" s="118" t="str">
        <f>IF('INT-Pivots'!J143=0,"",'INT-Pivots'!J143)</f>
        <v/>
      </c>
      <c r="F116" s="128" t="str">
        <f>IF('INT-Pivots'!K143="","",IF('INT-Pivots'!K143="(blank)","Project end",VALUE('INT-Pivots'!K143)))</f>
        <v/>
      </c>
      <c r="G116" s="119" t="str">
        <f>IF('INT-Pivots'!S143="","",IF('INT-Pivots'!S143="(blank)","-",'INT-Pivots'!S143))</f>
        <v/>
      </c>
      <c r="H116" s="116" t="str">
        <f>IF('INT-Pivots'!L143=0,"",'INT-Pivots'!L143)</f>
        <v/>
      </c>
      <c r="I116" s="120" t="str">
        <f>IF('INT-Pivots'!M143=0,"",IF('INT-Pivots'!M143="(blank)","",'INT-Pivots'!M143))</f>
        <v/>
      </c>
      <c r="J116" s="116" t="str">
        <f>IF('INT-Pivots'!N143="","",'INT-Pivots'!N143)</f>
        <v/>
      </c>
      <c r="K116" s="116" t="str">
        <f>IF('INT-Pivots'!F143=0,"",IF('INT-Pivots'!F143="(blank)","",'INT-Pivots'!F143))</f>
        <v/>
      </c>
      <c r="L116" s="94" t="str">
        <f>IF('INT-Pivots'!O143="","",'INT-Pivots'!O143)</f>
        <v/>
      </c>
      <c r="M116" s="94"/>
      <c r="N116" s="94"/>
      <c r="O116" s="94"/>
      <c r="P116" s="74"/>
      <c r="Q116" s="74"/>
      <c r="R116" s="121"/>
      <c r="S116" s="122"/>
      <c r="T116" s="122"/>
      <c r="U116" s="122"/>
      <c r="V116" s="122"/>
      <c r="W116" s="122"/>
      <c r="X116" s="122"/>
      <c r="Y116" s="122"/>
      <c r="Z116" s="122"/>
      <c r="AA116" s="122"/>
      <c r="AB116" s="122"/>
      <c r="AC116" s="122"/>
      <c r="AD116" s="122"/>
      <c r="AE116" s="122"/>
      <c r="AF116" s="122"/>
      <c r="AG116" s="122"/>
      <c r="AH116" s="122"/>
      <c r="AI116" s="122"/>
      <c r="AJ116" s="122"/>
      <c r="AK116" s="122"/>
      <c r="AL116" s="122"/>
      <c r="AM116" s="122"/>
      <c r="AN116" s="122"/>
      <c r="AO116" s="122"/>
      <c r="AP116" s="122"/>
      <c r="AQ116" s="122"/>
      <c r="AR116" s="122"/>
      <c r="AS116" s="122"/>
      <c r="AT116" s="122"/>
      <c r="AU116" s="122"/>
      <c r="AV116" s="122"/>
    </row>
    <row r="117" spans="2:48" s="70" customFormat="1" ht="12" x14ac:dyDescent="0.3">
      <c r="B117" s="115" t="str">
        <f>IF('INT-Pivots'!G144="","",'INT-Pivots'!G144)</f>
        <v/>
      </c>
      <c r="C117" s="116" t="str">
        <f>IF('INT-Pivots'!H144="","",'INT-Pivots'!H144)</f>
        <v/>
      </c>
      <c r="D117" s="117" t="str">
        <f>IF('INT-Pivots'!I144="","",IF(VALUE('INT-Pivots'!I144)=0,"",VALUE('INT-Pivots'!I144)))</f>
        <v/>
      </c>
      <c r="E117" s="118" t="str">
        <f>IF('INT-Pivots'!J144=0,"",'INT-Pivots'!J144)</f>
        <v/>
      </c>
      <c r="F117" s="128" t="str">
        <f>IF('INT-Pivots'!K144="","",IF('INT-Pivots'!K144="(blank)","Project end",VALUE('INT-Pivots'!K144)))</f>
        <v/>
      </c>
      <c r="G117" s="119" t="str">
        <f>IF('INT-Pivots'!S144="","",IF('INT-Pivots'!S144="(blank)","-",'INT-Pivots'!S144))</f>
        <v/>
      </c>
      <c r="H117" s="116" t="str">
        <f>IF('INT-Pivots'!L144=0,"",'INT-Pivots'!L144)</f>
        <v/>
      </c>
      <c r="I117" s="120" t="str">
        <f>IF('INT-Pivots'!M144=0,"",IF('INT-Pivots'!M144="(blank)","",'INT-Pivots'!M144))</f>
        <v/>
      </c>
      <c r="J117" s="116" t="str">
        <f>IF('INT-Pivots'!N144="","",'INT-Pivots'!N144)</f>
        <v/>
      </c>
      <c r="K117" s="116" t="str">
        <f>IF('INT-Pivots'!F144=0,"",IF('INT-Pivots'!F144="(blank)","",'INT-Pivots'!F144))</f>
        <v/>
      </c>
      <c r="L117" s="94" t="str">
        <f>IF('INT-Pivots'!O144="","",'INT-Pivots'!O144)</f>
        <v/>
      </c>
      <c r="M117" s="94"/>
      <c r="N117" s="94"/>
      <c r="O117" s="94"/>
      <c r="P117" s="74"/>
      <c r="Q117" s="74"/>
      <c r="R117" s="121"/>
      <c r="S117" s="122"/>
      <c r="T117" s="122"/>
      <c r="U117" s="122"/>
      <c r="V117" s="122"/>
      <c r="W117" s="122"/>
      <c r="X117" s="122"/>
      <c r="Y117" s="122"/>
      <c r="Z117" s="122"/>
      <c r="AA117" s="122"/>
      <c r="AB117" s="122"/>
      <c r="AC117" s="122"/>
      <c r="AD117" s="122"/>
      <c r="AE117" s="122"/>
      <c r="AF117" s="122"/>
      <c r="AG117" s="122"/>
      <c r="AH117" s="122"/>
      <c r="AI117" s="122"/>
      <c r="AJ117" s="122"/>
      <c r="AK117" s="122"/>
      <c r="AL117" s="122"/>
      <c r="AM117" s="122"/>
      <c r="AN117" s="122"/>
      <c r="AO117" s="122"/>
      <c r="AP117" s="122"/>
      <c r="AQ117" s="122"/>
      <c r="AR117" s="122"/>
      <c r="AS117" s="122"/>
      <c r="AT117" s="122"/>
      <c r="AU117" s="122"/>
      <c r="AV117" s="122"/>
    </row>
    <row r="118" spans="2:48" s="70" customFormat="1" ht="12" x14ac:dyDescent="0.3">
      <c r="B118" s="115" t="str">
        <f>IF('INT-Pivots'!G145="","",'INT-Pivots'!G145)</f>
        <v/>
      </c>
      <c r="C118" s="116" t="str">
        <f>IF('INT-Pivots'!H145="","",'INT-Pivots'!H145)</f>
        <v/>
      </c>
      <c r="D118" s="117" t="str">
        <f>IF('INT-Pivots'!I145="","",IF(VALUE('INT-Pivots'!I145)=0,"",VALUE('INT-Pivots'!I145)))</f>
        <v/>
      </c>
      <c r="E118" s="118" t="str">
        <f>IF('INT-Pivots'!J145=0,"",'INT-Pivots'!J145)</f>
        <v/>
      </c>
      <c r="F118" s="128" t="str">
        <f>IF('INT-Pivots'!K145="","",IF('INT-Pivots'!K145="(blank)","Project end",VALUE('INT-Pivots'!K145)))</f>
        <v/>
      </c>
      <c r="G118" s="119" t="str">
        <f>IF('INT-Pivots'!S145="","",IF('INT-Pivots'!S145="(blank)","-",'INT-Pivots'!S145))</f>
        <v/>
      </c>
      <c r="H118" s="116" t="str">
        <f>IF('INT-Pivots'!L145=0,"",'INT-Pivots'!L145)</f>
        <v/>
      </c>
      <c r="I118" s="120" t="str">
        <f>IF('INT-Pivots'!M145=0,"",IF('INT-Pivots'!M145="(blank)","",'INT-Pivots'!M145))</f>
        <v/>
      </c>
      <c r="J118" s="116" t="str">
        <f>IF('INT-Pivots'!N145="","",'INT-Pivots'!N145)</f>
        <v/>
      </c>
      <c r="K118" s="116" t="str">
        <f>IF('INT-Pivots'!F145=0,"",IF('INT-Pivots'!F145="(blank)","",'INT-Pivots'!F145))</f>
        <v/>
      </c>
      <c r="L118" s="94" t="str">
        <f>IF('INT-Pivots'!O145="","",'INT-Pivots'!O145)</f>
        <v/>
      </c>
      <c r="M118" s="94"/>
      <c r="N118" s="94"/>
      <c r="O118" s="94"/>
      <c r="P118" s="74"/>
      <c r="Q118" s="74"/>
      <c r="R118" s="121"/>
      <c r="S118" s="122"/>
      <c r="T118" s="122"/>
      <c r="U118" s="122"/>
      <c r="V118" s="122"/>
      <c r="W118" s="122"/>
      <c r="X118" s="122"/>
      <c r="Y118" s="122"/>
      <c r="Z118" s="122"/>
      <c r="AA118" s="122"/>
      <c r="AB118" s="122"/>
      <c r="AC118" s="122"/>
      <c r="AD118" s="122"/>
      <c r="AE118" s="122"/>
      <c r="AF118" s="122"/>
      <c r="AG118" s="122"/>
      <c r="AH118" s="122"/>
      <c r="AI118" s="122"/>
      <c r="AJ118" s="122"/>
      <c r="AK118" s="122"/>
      <c r="AL118" s="122"/>
      <c r="AM118" s="122"/>
      <c r="AN118" s="122"/>
      <c r="AO118" s="122"/>
      <c r="AP118" s="122"/>
      <c r="AQ118" s="122"/>
      <c r="AR118" s="122"/>
      <c r="AS118" s="122"/>
      <c r="AT118" s="122"/>
      <c r="AU118" s="122"/>
      <c r="AV118" s="122"/>
    </row>
    <row r="119" spans="2:48" s="70" customFormat="1" ht="12" x14ac:dyDescent="0.3">
      <c r="B119" s="115" t="str">
        <f>IF('INT-Pivots'!G146="","",'INT-Pivots'!G146)</f>
        <v/>
      </c>
      <c r="C119" s="116" t="str">
        <f>IF('INT-Pivots'!H146="","",'INT-Pivots'!H146)</f>
        <v/>
      </c>
      <c r="D119" s="117" t="str">
        <f>IF('INT-Pivots'!I146="","",IF(VALUE('INT-Pivots'!I146)=0,"",VALUE('INT-Pivots'!I146)))</f>
        <v/>
      </c>
      <c r="E119" s="118" t="str">
        <f>IF('INT-Pivots'!J146=0,"",'INT-Pivots'!J146)</f>
        <v/>
      </c>
      <c r="F119" s="128" t="str">
        <f>IF('INT-Pivots'!K146="","",IF('INT-Pivots'!K146="(blank)","Project end",VALUE('INT-Pivots'!K146)))</f>
        <v/>
      </c>
      <c r="G119" s="119" t="str">
        <f>IF('INT-Pivots'!S146="","",IF('INT-Pivots'!S146="(blank)","-",'INT-Pivots'!S146))</f>
        <v/>
      </c>
      <c r="H119" s="116" t="str">
        <f>IF('INT-Pivots'!L146=0,"",'INT-Pivots'!L146)</f>
        <v/>
      </c>
      <c r="I119" s="120" t="str">
        <f>IF('INT-Pivots'!M146=0,"",IF('INT-Pivots'!M146="(blank)","",'INT-Pivots'!M146))</f>
        <v/>
      </c>
      <c r="J119" s="116" t="str">
        <f>IF('INT-Pivots'!N146="","",'INT-Pivots'!N146)</f>
        <v/>
      </c>
      <c r="K119" s="116" t="str">
        <f>IF('INT-Pivots'!F146=0,"",IF('INT-Pivots'!F146="(blank)","",'INT-Pivots'!F146))</f>
        <v/>
      </c>
      <c r="L119" s="94" t="str">
        <f>IF('INT-Pivots'!O146="","",'INT-Pivots'!O146)</f>
        <v/>
      </c>
      <c r="M119" s="94"/>
      <c r="N119" s="94"/>
      <c r="O119" s="94"/>
      <c r="P119" s="74"/>
      <c r="Q119" s="74"/>
      <c r="R119" s="121"/>
      <c r="S119" s="122"/>
      <c r="T119" s="122"/>
      <c r="U119" s="122"/>
      <c r="V119" s="122"/>
      <c r="W119" s="122"/>
      <c r="X119" s="122"/>
      <c r="Y119" s="122"/>
      <c r="Z119" s="122"/>
      <c r="AA119" s="122"/>
      <c r="AB119" s="122"/>
      <c r="AC119" s="122"/>
      <c r="AD119" s="122"/>
      <c r="AE119" s="122"/>
      <c r="AF119" s="122"/>
      <c r="AG119" s="122"/>
      <c r="AH119" s="122"/>
      <c r="AI119" s="122"/>
      <c r="AJ119" s="122"/>
      <c r="AK119" s="122"/>
      <c r="AL119" s="122"/>
      <c r="AM119" s="122"/>
      <c r="AN119" s="122"/>
      <c r="AO119" s="122"/>
      <c r="AP119" s="122"/>
      <c r="AQ119" s="122"/>
      <c r="AR119" s="122"/>
      <c r="AS119" s="122"/>
      <c r="AT119" s="122"/>
      <c r="AU119" s="122"/>
      <c r="AV119" s="122"/>
    </row>
    <row r="120" spans="2:48" s="70" customFormat="1" ht="12" x14ac:dyDescent="0.3">
      <c r="B120" s="115" t="str">
        <f>IF('INT-Pivots'!G147="","",'INT-Pivots'!G147)</f>
        <v/>
      </c>
      <c r="C120" s="116" t="str">
        <f>IF('INT-Pivots'!H147="","",'INT-Pivots'!H147)</f>
        <v/>
      </c>
      <c r="D120" s="117" t="str">
        <f>IF('INT-Pivots'!I147="","",IF(VALUE('INT-Pivots'!I147)=0,"",VALUE('INT-Pivots'!I147)))</f>
        <v/>
      </c>
      <c r="E120" s="118" t="str">
        <f>IF('INT-Pivots'!J147=0,"",'INT-Pivots'!J147)</f>
        <v/>
      </c>
      <c r="F120" s="128" t="str">
        <f>IF('INT-Pivots'!K147="","",IF('INT-Pivots'!K147="(blank)","Project end",VALUE('INT-Pivots'!K147)))</f>
        <v/>
      </c>
      <c r="G120" s="119" t="str">
        <f>IF('INT-Pivots'!S147="","",IF('INT-Pivots'!S147="(blank)","-",'INT-Pivots'!S147))</f>
        <v/>
      </c>
      <c r="H120" s="116" t="str">
        <f>IF('INT-Pivots'!L147=0,"",'INT-Pivots'!L147)</f>
        <v/>
      </c>
      <c r="I120" s="120" t="str">
        <f>IF('INT-Pivots'!M147=0,"",IF('INT-Pivots'!M147="(blank)","",'INT-Pivots'!M147))</f>
        <v/>
      </c>
      <c r="J120" s="116" t="str">
        <f>IF('INT-Pivots'!N147="","",'INT-Pivots'!N147)</f>
        <v/>
      </c>
      <c r="K120" s="116" t="str">
        <f>IF('INT-Pivots'!F147=0,"",IF('INT-Pivots'!F147="(blank)","",'INT-Pivots'!F147))</f>
        <v/>
      </c>
      <c r="L120" s="94" t="str">
        <f>IF('INT-Pivots'!O147="","",'INT-Pivots'!O147)</f>
        <v/>
      </c>
      <c r="M120" s="94"/>
      <c r="N120" s="94"/>
      <c r="O120" s="94"/>
      <c r="P120" s="74"/>
      <c r="Q120" s="74"/>
      <c r="R120" s="121"/>
      <c r="S120" s="122"/>
      <c r="T120" s="122"/>
      <c r="U120" s="122"/>
      <c r="V120" s="122"/>
      <c r="W120" s="122"/>
      <c r="X120" s="122"/>
      <c r="Y120" s="122"/>
      <c r="Z120" s="122"/>
      <c r="AA120" s="122"/>
      <c r="AB120" s="122"/>
      <c r="AC120" s="122"/>
      <c r="AD120" s="122"/>
      <c r="AE120" s="122"/>
      <c r="AF120" s="122"/>
      <c r="AG120" s="122"/>
      <c r="AH120" s="122"/>
      <c r="AI120" s="122"/>
      <c r="AJ120" s="122"/>
      <c r="AK120" s="122"/>
      <c r="AL120" s="122"/>
      <c r="AM120" s="122"/>
      <c r="AN120" s="122"/>
      <c r="AO120" s="122"/>
      <c r="AP120" s="122"/>
      <c r="AQ120" s="122"/>
      <c r="AR120" s="122"/>
      <c r="AS120" s="122"/>
      <c r="AT120" s="122"/>
      <c r="AU120" s="122"/>
      <c r="AV120" s="122"/>
    </row>
    <row r="121" spans="2:48" s="70" customFormat="1" ht="12" x14ac:dyDescent="0.3">
      <c r="B121" s="115" t="str">
        <f>IF('INT-Pivots'!G148="","",'INT-Pivots'!G148)</f>
        <v/>
      </c>
      <c r="C121" s="116" t="str">
        <f>IF('INT-Pivots'!H148="","",'INT-Pivots'!H148)</f>
        <v/>
      </c>
      <c r="D121" s="117" t="str">
        <f>IF('INT-Pivots'!I148="","",IF(VALUE('INT-Pivots'!I148)=0,"",VALUE('INT-Pivots'!I148)))</f>
        <v/>
      </c>
      <c r="E121" s="118" t="str">
        <f>IF('INT-Pivots'!J148=0,"",'INT-Pivots'!J148)</f>
        <v/>
      </c>
      <c r="F121" s="128" t="str">
        <f>IF('INT-Pivots'!K148="","",IF('INT-Pivots'!K148="(blank)","Project end",VALUE('INT-Pivots'!K148)))</f>
        <v/>
      </c>
      <c r="G121" s="119" t="str">
        <f>IF('INT-Pivots'!S148="","",IF('INT-Pivots'!S148="(blank)","-",'INT-Pivots'!S148))</f>
        <v/>
      </c>
      <c r="H121" s="116" t="str">
        <f>IF('INT-Pivots'!L148=0,"",'INT-Pivots'!L148)</f>
        <v/>
      </c>
      <c r="I121" s="120" t="str">
        <f>IF('INT-Pivots'!M148=0,"",IF('INT-Pivots'!M148="(blank)","",'INT-Pivots'!M148))</f>
        <v/>
      </c>
      <c r="J121" s="116" t="str">
        <f>IF('INT-Pivots'!N148="","",'INT-Pivots'!N148)</f>
        <v/>
      </c>
      <c r="K121" s="116" t="str">
        <f>IF('INT-Pivots'!F148=0,"",IF('INT-Pivots'!F148="(blank)","",'INT-Pivots'!F148))</f>
        <v/>
      </c>
      <c r="L121" s="94" t="str">
        <f>IF('INT-Pivots'!O148="","",'INT-Pivots'!O148)</f>
        <v/>
      </c>
      <c r="M121" s="94"/>
      <c r="N121" s="94"/>
      <c r="O121" s="94"/>
      <c r="P121" s="74"/>
      <c r="Q121" s="74"/>
      <c r="R121" s="121"/>
      <c r="S121" s="122"/>
      <c r="T121" s="122"/>
      <c r="U121" s="122"/>
      <c r="V121" s="122"/>
      <c r="W121" s="122"/>
      <c r="X121" s="122"/>
      <c r="Y121" s="122"/>
      <c r="Z121" s="122"/>
      <c r="AA121" s="122"/>
      <c r="AB121" s="122"/>
      <c r="AC121" s="122"/>
      <c r="AD121" s="122"/>
      <c r="AE121" s="122"/>
      <c r="AF121" s="122"/>
      <c r="AG121" s="122"/>
      <c r="AH121" s="122"/>
      <c r="AI121" s="122"/>
      <c r="AJ121" s="122"/>
      <c r="AK121" s="122"/>
      <c r="AL121" s="122"/>
      <c r="AM121" s="122"/>
      <c r="AN121" s="122"/>
      <c r="AO121" s="122"/>
      <c r="AP121" s="122"/>
      <c r="AQ121" s="122"/>
      <c r="AR121" s="122"/>
      <c r="AS121" s="122"/>
      <c r="AT121" s="122"/>
      <c r="AU121" s="122"/>
      <c r="AV121" s="122"/>
    </row>
    <row r="122" spans="2:48" s="70" customFormat="1" ht="12" x14ac:dyDescent="0.3">
      <c r="B122" s="115" t="str">
        <f>IF('INT-Pivots'!G149="","",'INT-Pivots'!G149)</f>
        <v/>
      </c>
      <c r="C122" s="116" t="str">
        <f>IF('INT-Pivots'!H149="","",'INT-Pivots'!H149)</f>
        <v/>
      </c>
      <c r="D122" s="117" t="str">
        <f>IF('INT-Pivots'!I149="","",IF(VALUE('INT-Pivots'!I149)=0,"",VALUE('INT-Pivots'!I149)))</f>
        <v/>
      </c>
      <c r="E122" s="118" t="str">
        <f>IF('INT-Pivots'!J149=0,"",'INT-Pivots'!J149)</f>
        <v/>
      </c>
      <c r="F122" s="128" t="str">
        <f>IF('INT-Pivots'!K149="","",IF('INT-Pivots'!K149="(blank)","Project end",VALUE('INT-Pivots'!K149)))</f>
        <v/>
      </c>
      <c r="G122" s="119" t="str">
        <f>IF('INT-Pivots'!S149="","",IF('INT-Pivots'!S149="(blank)","-",'INT-Pivots'!S149))</f>
        <v/>
      </c>
      <c r="H122" s="116" t="str">
        <f>IF('INT-Pivots'!L149=0,"",'INT-Pivots'!L149)</f>
        <v/>
      </c>
      <c r="I122" s="120" t="str">
        <f>IF('INT-Pivots'!M149=0,"",IF('INT-Pivots'!M149="(blank)","",'INT-Pivots'!M149))</f>
        <v/>
      </c>
      <c r="J122" s="116" t="str">
        <f>IF('INT-Pivots'!N149="","",'INT-Pivots'!N149)</f>
        <v/>
      </c>
      <c r="K122" s="116" t="str">
        <f>IF('INT-Pivots'!F149=0,"",IF('INT-Pivots'!F149="(blank)","",'INT-Pivots'!F149))</f>
        <v/>
      </c>
      <c r="L122" s="94" t="str">
        <f>IF('INT-Pivots'!O149="","",'INT-Pivots'!O149)</f>
        <v/>
      </c>
      <c r="M122" s="94"/>
      <c r="N122" s="94"/>
      <c r="O122" s="94"/>
      <c r="P122" s="74"/>
      <c r="Q122" s="74"/>
      <c r="R122" s="121"/>
      <c r="S122" s="122"/>
      <c r="T122" s="122"/>
      <c r="U122" s="122"/>
      <c r="V122" s="122"/>
      <c r="W122" s="122"/>
      <c r="X122" s="122"/>
      <c r="Y122" s="122"/>
      <c r="Z122" s="122"/>
      <c r="AA122" s="122"/>
      <c r="AB122" s="122"/>
      <c r="AC122" s="122"/>
      <c r="AD122" s="122"/>
      <c r="AE122" s="122"/>
      <c r="AF122" s="122"/>
      <c r="AG122" s="122"/>
      <c r="AH122" s="122"/>
      <c r="AI122" s="122"/>
      <c r="AJ122" s="122"/>
      <c r="AK122" s="122"/>
      <c r="AL122" s="122"/>
      <c r="AM122" s="122"/>
      <c r="AN122" s="122"/>
      <c r="AO122" s="122"/>
      <c r="AP122" s="122"/>
      <c r="AQ122" s="122"/>
      <c r="AR122" s="122"/>
      <c r="AS122" s="122"/>
      <c r="AT122" s="122"/>
      <c r="AU122" s="122"/>
      <c r="AV122" s="122"/>
    </row>
    <row r="123" spans="2:48" s="70" customFormat="1" ht="12" x14ac:dyDescent="0.3">
      <c r="B123" s="115" t="str">
        <f>IF('INT-Pivots'!G150="","",'INT-Pivots'!G150)</f>
        <v/>
      </c>
      <c r="C123" s="116" t="str">
        <f>IF('INT-Pivots'!H150="","",'INT-Pivots'!H150)</f>
        <v/>
      </c>
      <c r="D123" s="117" t="str">
        <f>IF('INT-Pivots'!I150="","",IF(VALUE('INT-Pivots'!I150)=0,"",VALUE('INT-Pivots'!I150)))</f>
        <v/>
      </c>
      <c r="E123" s="118" t="str">
        <f>IF('INT-Pivots'!J150=0,"",'INT-Pivots'!J150)</f>
        <v/>
      </c>
      <c r="F123" s="128" t="str">
        <f>IF('INT-Pivots'!K150="","",IF('INT-Pivots'!K150="(blank)","Project end",VALUE('INT-Pivots'!K150)))</f>
        <v/>
      </c>
      <c r="G123" s="119" t="str">
        <f>IF('INT-Pivots'!S150="","",IF('INT-Pivots'!S150="(blank)","-",'INT-Pivots'!S150))</f>
        <v/>
      </c>
      <c r="H123" s="116" t="str">
        <f>IF('INT-Pivots'!L150=0,"",'INT-Pivots'!L150)</f>
        <v/>
      </c>
      <c r="I123" s="120" t="str">
        <f>IF('INT-Pivots'!M150=0,"",IF('INT-Pivots'!M150="(blank)","",'INT-Pivots'!M150))</f>
        <v/>
      </c>
      <c r="J123" s="116" t="str">
        <f>IF('INT-Pivots'!N150="","",'INT-Pivots'!N150)</f>
        <v/>
      </c>
      <c r="K123" s="116" t="str">
        <f>IF('INT-Pivots'!F150=0,"",IF('INT-Pivots'!F150="(blank)","",'INT-Pivots'!F150))</f>
        <v/>
      </c>
      <c r="L123" s="94" t="str">
        <f>IF('INT-Pivots'!O150="","",'INT-Pivots'!O150)</f>
        <v/>
      </c>
      <c r="M123" s="94"/>
      <c r="N123" s="94"/>
      <c r="O123" s="94"/>
      <c r="P123" s="74"/>
      <c r="Q123" s="74"/>
      <c r="R123" s="121"/>
      <c r="S123" s="122"/>
      <c r="T123" s="122"/>
      <c r="U123" s="122"/>
      <c r="V123" s="122"/>
      <c r="W123" s="122"/>
      <c r="X123" s="122"/>
      <c r="Y123" s="122"/>
      <c r="Z123" s="122"/>
      <c r="AA123" s="122"/>
      <c r="AB123" s="122"/>
      <c r="AC123" s="122"/>
      <c r="AD123" s="122"/>
      <c r="AE123" s="122"/>
      <c r="AF123" s="122"/>
      <c r="AG123" s="122"/>
      <c r="AH123" s="122"/>
      <c r="AI123" s="122"/>
      <c r="AJ123" s="122"/>
      <c r="AK123" s="122"/>
      <c r="AL123" s="122"/>
      <c r="AM123" s="122"/>
      <c r="AN123" s="122"/>
      <c r="AO123" s="122"/>
      <c r="AP123" s="122"/>
      <c r="AQ123" s="122"/>
      <c r="AR123" s="122"/>
      <c r="AS123" s="122"/>
      <c r="AT123" s="122"/>
      <c r="AU123" s="122"/>
      <c r="AV123" s="122"/>
    </row>
    <row r="124" spans="2:48" s="70" customFormat="1" ht="12" x14ac:dyDescent="0.3">
      <c r="B124" s="115" t="str">
        <f>IF('INT-Pivots'!G151="","",'INT-Pivots'!G151)</f>
        <v/>
      </c>
      <c r="C124" s="116" t="str">
        <f>IF('INT-Pivots'!H151="","",'INT-Pivots'!H151)</f>
        <v/>
      </c>
      <c r="D124" s="117" t="str">
        <f>IF('INT-Pivots'!I151="","",IF(VALUE('INT-Pivots'!I151)=0,"",VALUE('INT-Pivots'!I151)))</f>
        <v/>
      </c>
      <c r="E124" s="118" t="str">
        <f>IF('INT-Pivots'!J151=0,"",'INT-Pivots'!J151)</f>
        <v/>
      </c>
      <c r="F124" s="128" t="str">
        <f>IF('INT-Pivots'!K151="","",IF('INT-Pivots'!K151="(blank)","Project end",VALUE('INT-Pivots'!K151)))</f>
        <v/>
      </c>
      <c r="G124" s="119" t="str">
        <f>IF('INT-Pivots'!S151="","",IF('INT-Pivots'!S151="(blank)","-",'INT-Pivots'!S151))</f>
        <v/>
      </c>
      <c r="H124" s="116" t="str">
        <f>IF('INT-Pivots'!L151=0,"",'INT-Pivots'!L151)</f>
        <v/>
      </c>
      <c r="I124" s="120" t="str">
        <f>IF('INT-Pivots'!M151=0,"",IF('INT-Pivots'!M151="(blank)","",'INT-Pivots'!M151))</f>
        <v/>
      </c>
      <c r="J124" s="116" t="str">
        <f>IF('INT-Pivots'!N151="","",'INT-Pivots'!N151)</f>
        <v/>
      </c>
      <c r="K124" s="116" t="str">
        <f>IF('INT-Pivots'!F151=0,"",IF('INT-Pivots'!F151="(blank)","",'INT-Pivots'!F151))</f>
        <v/>
      </c>
      <c r="L124" s="94" t="str">
        <f>IF('INT-Pivots'!O151="","",'INT-Pivots'!O151)</f>
        <v/>
      </c>
      <c r="M124" s="94"/>
      <c r="N124" s="94"/>
      <c r="O124" s="94"/>
      <c r="P124" s="74"/>
      <c r="Q124" s="74"/>
      <c r="R124" s="121"/>
      <c r="S124" s="122"/>
      <c r="T124" s="122"/>
      <c r="U124" s="122"/>
      <c r="V124" s="122"/>
      <c r="W124" s="122"/>
      <c r="X124" s="122"/>
      <c r="Y124" s="122"/>
      <c r="Z124" s="122"/>
      <c r="AA124" s="122"/>
      <c r="AB124" s="122"/>
      <c r="AC124" s="122"/>
      <c r="AD124" s="122"/>
      <c r="AE124" s="122"/>
      <c r="AF124" s="122"/>
      <c r="AG124" s="122"/>
      <c r="AH124" s="122"/>
      <c r="AI124" s="122"/>
      <c r="AJ124" s="122"/>
      <c r="AK124" s="122"/>
      <c r="AL124" s="122"/>
      <c r="AM124" s="122"/>
      <c r="AN124" s="122"/>
      <c r="AO124" s="122"/>
      <c r="AP124" s="122"/>
      <c r="AQ124" s="122"/>
      <c r="AR124" s="122"/>
      <c r="AS124" s="122"/>
      <c r="AT124" s="122"/>
      <c r="AU124" s="122"/>
      <c r="AV124" s="122"/>
    </row>
    <row r="125" spans="2:48" s="70" customFormat="1" ht="12" x14ac:dyDescent="0.3">
      <c r="B125" s="115" t="str">
        <f>IF('INT-Pivots'!G152="","",'INT-Pivots'!G152)</f>
        <v/>
      </c>
      <c r="C125" s="116" t="str">
        <f>IF('INT-Pivots'!H152="","",'INT-Pivots'!H152)</f>
        <v/>
      </c>
      <c r="D125" s="117" t="str">
        <f>IF('INT-Pivots'!I152="","",IF(VALUE('INT-Pivots'!I152)=0,"",VALUE('INT-Pivots'!I152)))</f>
        <v/>
      </c>
      <c r="E125" s="118" t="str">
        <f>IF('INT-Pivots'!J152=0,"",'INT-Pivots'!J152)</f>
        <v/>
      </c>
      <c r="F125" s="128" t="str">
        <f>IF('INT-Pivots'!K152="","",IF('INT-Pivots'!K152="(blank)","Project end",VALUE('INT-Pivots'!K152)))</f>
        <v/>
      </c>
      <c r="G125" s="119" t="str">
        <f>IF('INT-Pivots'!S152="","",IF('INT-Pivots'!S152="(blank)","-",'INT-Pivots'!S152))</f>
        <v/>
      </c>
      <c r="H125" s="116" t="str">
        <f>IF('INT-Pivots'!L152=0,"",'INT-Pivots'!L152)</f>
        <v/>
      </c>
      <c r="I125" s="120" t="str">
        <f>IF('INT-Pivots'!M152=0,"",IF('INT-Pivots'!M152="(blank)","",'INT-Pivots'!M152))</f>
        <v/>
      </c>
      <c r="J125" s="116" t="str">
        <f>IF('INT-Pivots'!N152="","",'INT-Pivots'!N152)</f>
        <v/>
      </c>
      <c r="K125" s="116" t="str">
        <f>IF('INT-Pivots'!F152=0,"",IF('INT-Pivots'!F152="(blank)","",'INT-Pivots'!F152))</f>
        <v/>
      </c>
      <c r="L125" s="94" t="str">
        <f>IF('INT-Pivots'!O152="","",'INT-Pivots'!O152)</f>
        <v/>
      </c>
      <c r="M125" s="94"/>
      <c r="N125" s="94"/>
      <c r="O125" s="94"/>
      <c r="P125" s="74"/>
      <c r="Q125" s="74"/>
      <c r="R125" s="121"/>
      <c r="S125" s="122"/>
      <c r="T125" s="122"/>
      <c r="U125" s="122"/>
      <c r="V125" s="122"/>
      <c r="W125" s="122"/>
      <c r="X125" s="122"/>
      <c r="Y125" s="122"/>
      <c r="Z125" s="122"/>
      <c r="AA125" s="122"/>
      <c r="AB125" s="122"/>
      <c r="AC125" s="122"/>
      <c r="AD125" s="122"/>
      <c r="AE125" s="122"/>
      <c r="AF125" s="122"/>
      <c r="AG125" s="122"/>
      <c r="AH125" s="122"/>
      <c r="AI125" s="122"/>
      <c r="AJ125" s="122"/>
      <c r="AK125" s="122"/>
      <c r="AL125" s="122"/>
      <c r="AM125" s="122"/>
      <c r="AN125" s="122"/>
      <c r="AO125" s="122"/>
      <c r="AP125" s="122"/>
      <c r="AQ125" s="122"/>
      <c r="AR125" s="122"/>
      <c r="AS125" s="122"/>
      <c r="AT125" s="122"/>
      <c r="AU125" s="122"/>
      <c r="AV125" s="122"/>
    </row>
    <row r="126" spans="2:48" s="70" customFormat="1" ht="12" x14ac:dyDescent="0.3">
      <c r="B126" s="115" t="str">
        <f>IF('INT-Pivots'!G153="","",'INT-Pivots'!G153)</f>
        <v/>
      </c>
      <c r="C126" s="116" t="str">
        <f>IF('INT-Pivots'!H153="","",'INT-Pivots'!H153)</f>
        <v/>
      </c>
      <c r="D126" s="117" t="str">
        <f>IF('INT-Pivots'!I153="","",IF(VALUE('INT-Pivots'!I153)=0,"",VALUE('INT-Pivots'!I153)))</f>
        <v/>
      </c>
      <c r="E126" s="118" t="str">
        <f>IF('INT-Pivots'!J153=0,"",'INT-Pivots'!J153)</f>
        <v/>
      </c>
      <c r="F126" s="128" t="str">
        <f>IF('INT-Pivots'!K153="","",IF('INT-Pivots'!K153="(blank)","Project end",VALUE('INT-Pivots'!K153)))</f>
        <v/>
      </c>
      <c r="G126" s="119" t="str">
        <f>IF('INT-Pivots'!S153="","",IF('INT-Pivots'!S153="(blank)","-",'INT-Pivots'!S153))</f>
        <v/>
      </c>
      <c r="H126" s="116" t="str">
        <f>IF('INT-Pivots'!L153=0,"",'INT-Pivots'!L153)</f>
        <v/>
      </c>
      <c r="I126" s="120" t="str">
        <f>IF('INT-Pivots'!M153=0,"",IF('INT-Pivots'!M153="(blank)","",'INT-Pivots'!M153))</f>
        <v/>
      </c>
      <c r="J126" s="116" t="str">
        <f>IF('INT-Pivots'!N153="","",'INT-Pivots'!N153)</f>
        <v/>
      </c>
      <c r="K126" s="116" t="str">
        <f>IF('INT-Pivots'!F153=0,"",IF('INT-Pivots'!F153="(blank)","",'INT-Pivots'!F153))</f>
        <v/>
      </c>
      <c r="L126" s="94" t="str">
        <f>IF('INT-Pivots'!O153="","",'INT-Pivots'!O153)</f>
        <v/>
      </c>
      <c r="M126" s="94"/>
      <c r="N126" s="94"/>
      <c r="O126" s="94"/>
      <c r="P126" s="74"/>
      <c r="Q126" s="74"/>
      <c r="R126" s="121"/>
      <c r="S126" s="122"/>
      <c r="T126" s="122"/>
      <c r="U126" s="122"/>
      <c r="V126" s="122"/>
      <c r="W126" s="122"/>
      <c r="X126" s="122"/>
      <c r="Y126" s="122"/>
      <c r="Z126" s="122"/>
      <c r="AA126" s="122"/>
      <c r="AB126" s="122"/>
      <c r="AC126" s="122"/>
      <c r="AD126" s="122"/>
      <c r="AE126" s="122"/>
      <c r="AF126" s="122"/>
      <c r="AG126" s="122"/>
      <c r="AH126" s="122"/>
      <c r="AI126" s="122"/>
      <c r="AJ126" s="122"/>
      <c r="AK126" s="122"/>
      <c r="AL126" s="122"/>
      <c r="AM126" s="122"/>
      <c r="AN126" s="122"/>
      <c r="AO126" s="122"/>
      <c r="AP126" s="122"/>
      <c r="AQ126" s="122"/>
      <c r="AR126" s="122"/>
      <c r="AS126" s="122"/>
      <c r="AT126" s="122"/>
      <c r="AU126" s="122"/>
      <c r="AV126" s="122"/>
    </row>
    <row r="127" spans="2:48" s="70" customFormat="1" ht="12" x14ac:dyDescent="0.3">
      <c r="B127" s="115" t="str">
        <f>IF('INT-Pivots'!G154="","",'INT-Pivots'!G154)</f>
        <v/>
      </c>
      <c r="C127" s="116" t="str">
        <f>IF('INT-Pivots'!H154="","",'INT-Pivots'!H154)</f>
        <v/>
      </c>
      <c r="D127" s="117" t="str">
        <f>IF('INT-Pivots'!I154="","",IF(VALUE('INT-Pivots'!I154)=0,"",VALUE('INT-Pivots'!I154)))</f>
        <v/>
      </c>
      <c r="E127" s="118" t="str">
        <f>IF('INT-Pivots'!J154=0,"",'INT-Pivots'!J154)</f>
        <v/>
      </c>
      <c r="F127" s="128" t="str">
        <f>IF('INT-Pivots'!K154="","",IF('INT-Pivots'!K154="(blank)","Project end",VALUE('INT-Pivots'!K154)))</f>
        <v/>
      </c>
      <c r="G127" s="119" t="str">
        <f>IF('INT-Pivots'!S154="","",IF('INT-Pivots'!S154="(blank)","-",'INT-Pivots'!S154))</f>
        <v/>
      </c>
      <c r="H127" s="116" t="str">
        <f>IF('INT-Pivots'!L154=0,"",'INT-Pivots'!L154)</f>
        <v/>
      </c>
      <c r="I127" s="120" t="str">
        <f>IF('INT-Pivots'!M154=0,"",IF('INT-Pivots'!M154="(blank)","",'INT-Pivots'!M154))</f>
        <v/>
      </c>
      <c r="J127" s="116" t="str">
        <f>IF('INT-Pivots'!N154="","",'INT-Pivots'!N154)</f>
        <v/>
      </c>
      <c r="K127" s="116" t="str">
        <f>IF('INT-Pivots'!F154=0,"",IF('INT-Pivots'!F154="(blank)","",'INT-Pivots'!F154))</f>
        <v/>
      </c>
      <c r="L127" s="94" t="str">
        <f>IF('INT-Pivots'!O154="","",'INT-Pivots'!O154)</f>
        <v/>
      </c>
      <c r="M127" s="94"/>
      <c r="N127" s="94"/>
      <c r="O127" s="94"/>
      <c r="P127" s="74"/>
      <c r="Q127" s="74"/>
      <c r="R127" s="121"/>
      <c r="S127" s="122"/>
      <c r="T127" s="122"/>
      <c r="U127" s="122"/>
      <c r="V127" s="122"/>
      <c r="W127" s="122"/>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22"/>
      <c r="AS127" s="122"/>
      <c r="AT127" s="122"/>
      <c r="AU127" s="122"/>
      <c r="AV127" s="122"/>
    </row>
    <row r="128" spans="2:48" s="70" customFormat="1" ht="12" x14ac:dyDescent="0.3">
      <c r="B128" s="115" t="str">
        <f>IF('INT-Pivots'!G155="","",'INT-Pivots'!G155)</f>
        <v/>
      </c>
      <c r="C128" s="116" t="str">
        <f>IF('INT-Pivots'!H155="","",'INT-Pivots'!H155)</f>
        <v/>
      </c>
      <c r="D128" s="117" t="str">
        <f>IF('INT-Pivots'!I155="","",IF(VALUE('INT-Pivots'!I155)=0,"",VALUE('INT-Pivots'!I155)))</f>
        <v/>
      </c>
      <c r="E128" s="118" t="str">
        <f>IF('INT-Pivots'!J155=0,"",'INT-Pivots'!J155)</f>
        <v/>
      </c>
      <c r="F128" s="128" t="str">
        <f>IF('INT-Pivots'!K155="","",IF('INT-Pivots'!K155="(blank)","Project end",VALUE('INT-Pivots'!K155)))</f>
        <v/>
      </c>
      <c r="G128" s="119" t="str">
        <f>IF('INT-Pivots'!S155="","",IF('INT-Pivots'!S155="(blank)","-",'INT-Pivots'!S155))</f>
        <v/>
      </c>
      <c r="H128" s="116" t="str">
        <f>IF('INT-Pivots'!L155=0,"",'INT-Pivots'!L155)</f>
        <v/>
      </c>
      <c r="I128" s="120" t="str">
        <f>IF('INT-Pivots'!M155=0,"",IF('INT-Pivots'!M155="(blank)","",'INT-Pivots'!M155))</f>
        <v/>
      </c>
      <c r="J128" s="116" t="str">
        <f>IF('INT-Pivots'!N155="","",'INT-Pivots'!N155)</f>
        <v/>
      </c>
      <c r="K128" s="116" t="str">
        <f>IF('INT-Pivots'!F155=0,"",IF('INT-Pivots'!F155="(blank)","",'INT-Pivots'!F155))</f>
        <v/>
      </c>
      <c r="L128" s="94" t="str">
        <f>IF('INT-Pivots'!O155="","",'INT-Pivots'!O155)</f>
        <v/>
      </c>
      <c r="M128" s="94"/>
      <c r="N128" s="94"/>
      <c r="O128" s="94"/>
      <c r="P128" s="74"/>
      <c r="Q128" s="74"/>
      <c r="R128" s="121"/>
      <c r="S128" s="122"/>
      <c r="T128" s="122"/>
      <c r="U128" s="122"/>
      <c r="V128" s="122"/>
      <c r="W128" s="122"/>
      <c r="X128" s="122"/>
      <c r="Y128" s="122"/>
      <c r="Z128" s="122"/>
      <c r="AA128" s="122"/>
      <c r="AB128" s="122"/>
      <c r="AC128" s="122"/>
      <c r="AD128" s="122"/>
      <c r="AE128" s="122"/>
      <c r="AF128" s="122"/>
      <c r="AG128" s="122"/>
      <c r="AH128" s="122"/>
      <c r="AI128" s="122"/>
      <c r="AJ128" s="122"/>
      <c r="AK128" s="122"/>
      <c r="AL128" s="122"/>
      <c r="AM128" s="122"/>
      <c r="AN128" s="122"/>
      <c r="AO128" s="122"/>
      <c r="AP128" s="122"/>
      <c r="AQ128" s="122"/>
      <c r="AR128" s="122"/>
      <c r="AS128" s="122"/>
      <c r="AT128" s="122"/>
      <c r="AU128" s="122"/>
      <c r="AV128" s="122"/>
    </row>
    <row r="129" spans="2:48" s="70" customFormat="1" ht="12" x14ac:dyDescent="0.3">
      <c r="B129" s="115" t="str">
        <f>IF('INT-Pivots'!G156="","",'INT-Pivots'!G156)</f>
        <v/>
      </c>
      <c r="C129" s="116" t="str">
        <f>IF('INT-Pivots'!H156="","",'INT-Pivots'!H156)</f>
        <v/>
      </c>
      <c r="D129" s="117" t="str">
        <f>IF('INT-Pivots'!I156="","",IF(VALUE('INT-Pivots'!I156)=0,"",VALUE('INT-Pivots'!I156)))</f>
        <v/>
      </c>
      <c r="E129" s="118" t="str">
        <f>IF('INT-Pivots'!J156=0,"",'INT-Pivots'!J156)</f>
        <v/>
      </c>
      <c r="F129" s="128" t="str">
        <f>IF('INT-Pivots'!K156="","",IF('INT-Pivots'!K156="(blank)","Project end",VALUE('INT-Pivots'!K156)))</f>
        <v/>
      </c>
      <c r="G129" s="119" t="str">
        <f>IF('INT-Pivots'!S156="","",IF('INT-Pivots'!S156="(blank)","-",'INT-Pivots'!S156))</f>
        <v/>
      </c>
      <c r="H129" s="116" t="str">
        <f>IF('INT-Pivots'!L156=0,"",'INT-Pivots'!L156)</f>
        <v/>
      </c>
      <c r="I129" s="120" t="str">
        <f>IF('INT-Pivots'!M156=0,"",IF('INT-Pivots'!M156="(blank)","",'INT-Pivots'!M156))</f>
        <v/>
      </c>
      <c r="J129" s="116" t="str">
        <f>IF('INT-Pivots'!N156="","",'INT-Pivots'!N156)</f>
        <v/>
      </c>
      <c r="K129" s="116" t="str">
        <f>IF('INT-Pivots'!F156=0,"",IF('INT-Pivots'!F156="(blank)","",'INT-Pivots'!F156))</f>
        <v/>
      </c>
      <c r="L129" s="94" t="str">
        <f>IF('INT-Pivots'!O156="","",'INT-Pivots'!O156)</f>
        <v/>
      </c>
      <c r="M129" s="94"/>
      <c r="N129" s="94"/>
      <c r="O129" s="94"/>
      <c r="P129" s="74"/>
      <c r="Q129" s="74"/>
      <c r="R129" s="121"/>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c r="AT129" s="122"/>
      <c r="AU129" s="122"/>
      <c r="AV129" s="122"/>
    </row>
    <row r="130" spans="2:48" s="70" customFormat="1" ht="12" x14ac:dyDescent="0.3">
      <c r="B130" s="115" t="str">
        <f>IF('INT-Pivots'!G157="","",'INT-Pivots'!G157)</f>
        <v/>
      </c>
      <c r="C130" s="116" t="str">
        <f>IF('INT-Pivots'!H157="","",'INT-Pivots'!H157)</f>
        <v/>
      </c>
      <c r="D130" s="117" t="str">
        <f>IF('INT-Pivots'!I157="","",IF(VALUE('INT-Pivots'!I157)=0,"",VALUE('INT-Pivots'!I157)))</f>
        <v/>
      </c>
      <c r="E130" s="118" t="str">
        <f>IF('INT-Pivots'!J157=0,"",'INT-Pivots'!J157)</f>
        <v/>
      </c>
      <c r="F130" s="128" t="str">
        <f>IF('INT-Pivots'!K157="","",IF('INT-Pivots'!K157="(blank)","Project end",VALUE('INT-Pivots'!K157)))</f>
        <v/>
      </c>
      <c r="G130" s="119" t="str">
        <f>IF('INT-Pivots'!S157="","",IF('INT-Pivots'!S157="(blank)","-",'INT-Pivots'!S157))</f>
        <v/>
      </c>
      <c r="H130" s="116" t="str">
        <f>IF('INT-Pivots'!L157=0,"",'INT-Pivots'!L157)</f>
        <v/>
      </c>
      <c r="I130" s="120" t="str">
        <f>IF('INT-Pivots'!M157=0,"",IF('INT-Pivots'!M157="(blank)","",'INT-Pivots'!M157))</f>
        <v/>
      </c>
      <c r="J130" s="116" t="str">
        <f>IF('INT-Pivots'!N157="","",'INT-Pivots'!N157)</f>
        <v/>
      </c>
      <c r="K130" s="116" t="str">
        <f>IF('INT-Pivots'!F157=0,"",IF('INT-Pivots'!F157="(blank)","",'INT-Pivots'!F157))</f>
        <v/>
      </c>
      <c r="L130" s="94" t="str">
        <f>IF('INT-Pivots'!O157="","",'INT-Pivots'!O157)</f>
        <v/>
      </c>
      <c r="M130" s="94"/>
      <c r="N130" s="94"/>
      <c r="O130" s="94"/>
      <c r="P130" s="74"/>
      <c r="Q130" s="74"/>
      <c r="R130" s="121"/>
      <c r="S130" s="122"/>
      <c r="T130" s="122"/>
      <c r="U130" s="122"/>
      <c r="V130" s="122"/>
      <c r="W130" s="122"/>
      <c r="X130" s="122"/>
      <c r="Y130" s="122"/>
      <c r="Z130" s="122"/>
      <c r="AA130" s="122"/>
      <c r="AB130" s="122"/>
      <c r="AC130" s="122"/>
      <c r="AD130" s="122"/>
      <c r="AE130" s="122"/>
      <c r="AF130" s="122"/>
      <c r="AG130" s="122"/>
      <c r="AH130" s="122"/>
      <c r="AI130" s="122"/>
      <c r="AJ130" s="122"/>
      <c r="AK130" s="122"/>
      <c r="AL130" s="122"/>
      <c r="AM130" s="122"/>
      <c r="AN130" s="122"/>
      <c r="AO130" s="122"/>
      <c r="AP130" s="122"/>
      <c r="AQ130" s="122"/>
      <c r="AR130" s="122"/>
      <c r="AS130" s="122"/>
      <c r="AT130" s="122"/>
      <c r="AU130" s="122"/>
      <c r="AV130" s="122"/>
    </row>
    <row r="131" spans="2:48" s="70" customFormat="1" ht="12" x14ac:dyDescent="0.3">
      <c r="B131" s="115" t="str">
        <f>IF('INT-Pivots'!G158="","",'INT-Pivots'!G158)</f>
        <v/>
      </c>
      <c r="C131" s="116" t="str">
        <f>IF('INT-Pivots'!H158="","",'INT-Pivots'!H158)</f>
        <v/>
      </c>
      <c r="D131" s="117" t="str">
        <f>IF('INT-Pivots'!I158="","",IF(VALUE('INT-Pivots'!I158)=0,"",VALUE('INT-Pivots'!I158)))</f>
        <v/>
      </c>
      <c r="E131" s="118" t="str">
        <f>IF('INT-Pivots'!J158=0,"",'INT-Pivots'!J158)</f>
        <v/>
      </c>
      <c r="F131" s="128" t="str">
        <f>IF('INT-Pivots'!K158="","",IF('INT-Pivots'!K158="(blank)","Project end",VALUE('INT-Pivots'!K158)))</f>
        <v/>
      </c>
      <c r="G131" s="119" t="str">
        <f>IF('INT-Pivots'!S158="","",IF('INT-Pivots'!S158="(blank)","-",'INT-Pivots'!S158))</f>
        <v/>
      </c>
      <c r="H131" s="116" t="str">
        <f>IF('INT-Pivots'!L158=0,"",'INT-Pivots'!L158)</f>
        <v/>
      </c>
      <c r="I131" s="120" t="str">
        <f>IF('INT-Pivots'!M158=0,"",IF('INT-Pivots'!M158="(blank)","",'INT-Pivots'!M158))</f>
        <v/>
      </c>
      <c r="J131" s="116" t="str">
        <f>IF('INT-Pivots'!N158="","",'INT-Pivots'!N158)</f>
        <v/>
      </c>
      <c r="K131" s="116" t="str">
        <f>IF('INT-Pivots'!F158=0,"",IF('INT-Pivots'!F158="(blank)","",'INT-Pivots'!F158))</f>
        <v/>
      </c>
      <c r="L131" s="94" t="str">
        <f>IF('INT-Pivots'!O158="","",'INT-Pivots'!O158)</f>
        <v/>
      </c>
      <c r="M131" s="94"/>
      <c r="N131" s="94"/>
      <c r="O131" s="94"/>
      <c r="P131" s="74"/>
      <c r="Q131" s="74"/>
      <c r="R131" s="121"/>
      <c r="S131" s="122"/>
      <c r="T131" s="122"/>
      <c r="U131" s="122"/>
      <c r="V131" s="122"/>
      <c r="W131" s="122"/>
      <c r="X131" s="122"/>
      <c r="Y131" s="122"/>
      <c r="Z131" s="122"/>
      <c r="AA131" s="122"/>
      <c r="AB131" s="122"/>
      <c r="AC131" s="122"/>
      <c r="AD131" s="122"/>
      <c r="AE131" s="122"/>
      <c r="AF131" s="122"/>
      <c r="AG131" s="122"/>
      <c r="AH131" s="122"/>
      <c r="AI131" s="122"/>
      <c r="AJ131" s="122"/>
      <c r="AK131" s="122"/>
      <c r="AL131" s="122"/>
      <c r="AM131" s="122"/>
      <c r="AN131" s="122"/>
      <c r="AO131" s="122"/>
      <c r="AP131" s="122"/>
      <c r="AQ131" s="122"/>
      <c r="AR131" s="122"/>
      <c r="AS131" s="122"/>
      <c r="AT131" s="122"/>
      <c r="AU131" s="122"/>
      <c r="AV131" s="122"/>
    </row>
    <row r="132" spans="2:48" s="70" customFormat="1" ht="12" x14ac:dyDescent="0.3">
      <c r="B132" s="115" t="str">
        <f>IF('INT-Pivots'!G159="","",'INT-Pivots'!G159)</f>
        <v/>
      </c>
      <c r="C132" s="116" t="str">
        <f>IF('INT-Pivots'!H159="","",'INT-Pivots'!H159)</f>
        <v/>
      </c>
      <c r="D132" s="117" t="str">
        <f>IF('INT-Pivots'!I159="","",IF(VALUE('INT-Pivots'!I159)=0,"",VALUE('INT-Pivots'!I159)))</f>
        <v/>
      </c>
      <c r="E132" s="118" t="str">
        <f>IF('INT-Pivots'!J159=0,"",'INT-Pivots'!J159)</f>
        <v/>
      </c>
      <c r="F132" s="128" t="str">
        <f>IF('INT-Pivots'!K159="","",IF('INT-Pivots'!K159="(blank)","Project end",VALUE('INT-Pivots'!K159)))</f>
        <v/>
      </c>
      <c r="G132" s="119" t="str">
        <f>IF('INT-Pivots'!S159="","",IF('INT-Pivots'!S159="(blank)","-",'INT-Pivots'!S159))</f>
        <v/>
      </c>
      <c r="H132" s="116" t="str">
        <f>IF('INT-Pivots'!L159=0,"",'INT-Pivots'!L159)</f>
        <v/>
      </c>
      <c r="I132" s="120" t="str">
        <f>IF('INT-Pivots'!M159=0,"",IF('INT-Pivots'!M159="(blank)","",'INT-Pivots'!M159))</f>
        <v/>
      </c>
      <c r="J132" s="116" t="str">
        <f>IF('INT-Pivots'!N159="","",'INT-Pivots'!N159)</f>
        <v/>
      </c>
      <c r="K132" s="116" t="str">
        <f>IF('INT-Pivots'!F159=0,"",IF('INT-Pivots'!F159="(blank)","",'INT-Pivots'!F159))</f>
        <v/>
      </c>
      <c r="L132" s="94" t="str">
        <f>IF('INT-Pivots'!O159="","",'INT-Pivots'!O159)</f>
        <v/>
      </c>
      <c r="M132" s="94"/>
      <c r="N132" s="94"/>
      <c r="O132" s="94"/>
      <c r="P132" s="74"/>
      <c r="Q132" s="74"/>
      <c r="R132" s="121"/>
      <c r="S132" s="122"/>
      <c r="T132" s="122"/>
      <c r="U132" s="122"/>
      <c r="V132" s="122"/>
      <c r="W132" s="122"/>
      <c r="X132" s="122"/>
      <c r="Y132" s="122"/>
      <c r="Z132" s="122"/>
      <c r="AA132" s="122"/>
      <c r="AB132" s="122"/>
      <c r="AC132" s="122"/>
      <c r="AD132" s="122"/>
      <c r="AE132" s="122"/>
      <c r="AF132" s="122"/>
      <c r="AG132" s="122"/>
      <c r="AH132" s="122"/>
      <c r="AI132" s="122"/>
      <c r="AJ132" s="122"/>
      <c r="AK132" s="122"/>
      <c r="AL132" s="122"/>
      <c r="AM132" s="122"/>
      <c r="AN132" s="122"/>
      <c r="AO132" s="122"/>
      <c r="AP132" s="122"/>
      <c r="AQ132" s="122"/>
      <c r="AR132" s="122"/>
      <c r="AS132" s="122"/>
      <c r="AT132" s="122"/>
      <c r="AU132" s="122"/>
      <c r="AV132" s="122"/>
    </row>
    <row r="133" spans="2:48" s="70" customFormat="1" ht="12" x14ac:dyDescent="0.3">
      <c r="B133" s="115" t="str">
        <f>IF('INT-Pivots'!G160="","",'INT-Pivots'!G160)</f>
        <v/>
      </c>
      <c r="C133" s="116" t="str">
        <f>IF('INT-Pivots'!H160="","",'INT-Pivots'!H160)</f>
        <v/>
      </c>
      <c r="D133" s="117" t="str">
        <f>IF('INT-Pivots'!I160="","",IF(VALUE('INT-Pivots'!I160)=0,"",VALUE('INT-Pivots'!I160)))</f>
        <v/>
      </c>
      <c r="E133" s="118" t="str">
        <f>IF('INT-Pivots'!J160=0,"",'INT-Pivots'!J160)</f>
        <v/>
      </c>
      <c r="F133" s="128" t="str">
        <f>IF('INT-Pivots'!K160="","",IF('INT-Pivots'!K160="(blank)","Project end",VALUE('INT-Pivots'!K160)))</f>
        <v/>
      </c>
      <c r="G133" s="119" t="str">
        <f>IF('INT-Pivots'!S160="","",IF('INT-Pivots'!S160="(blank)","-",'INT-Pivots'!S160))</f>
        <v/>
      </c>
      <c r="H133" s="116" t="str">
        <f>IF('INT-Pivots'!L160=0,"",'INT-Pivots'!L160)</f>
        <v/>
      </c>
      <c r="I133" s="120" t="str">
        <f>IF('INT-Pivots'!M160=0,"",IF('INT-Pivots'!M160="(blank)","",'INT-Pivots'!M160))</f>
        <v/>
      </c>
      <c r="J133" s="116" t="str">
        <f>IF('INT-Pivots'!N160="","",'INT-Pivots'!N160)</f>
        <v/>
      </c>
      <c r="K133" s="116" t="str">
        <f>IF('INT-Pivots'!F160=0,"",IF('INT-Pivots'!F160="(blank)","",'INT-Pivots'!F160))</f>
        <v/>
      </c>
      <c r="L133" s="94" t="str">
        <f>IF('INT-Pivots'!O160="","",'INT-Pivots'!O160)</f>
        <v/>
      </c>
      <c r="M133" s="94"/>
      <c r="N133" s="94"/>
      <c r="O133" s="94"/>
      <c r="P133" s="74"/>
      <c r="Q133" s="74"/>
      <c r="R133" s="121"/>
      <c r="S133" s="122"/>
      <c r="T133" s="122"/>
      <c r="U133" s="122"/>
      <c r="V133" s="122"/>
      <c r="W133" s="122"/>
      <c r="X133" s="122"/>
      <c r="Y133" s="122"/>
      <c r="Z133" s="122"/>
      <c r="AA133" s="122"/>
      <c r="AB133" s="122"/>
      <c r="AC133" s="122"/>
      <c r="AD133" s="122"/>
      <c r="AE133" s="122"/>
      <c r="AF133" s="122"/>
      <c r="AG133" s="122"/>
      <c r="AH133" s="122"/>
      <c r="AI133" s="122"/>
      <c r="AJ133" s="122"/>
      <c r="AK133" s="122"/>
      <c r="AL133" s="122"/>
      <c r="AM133" s="122"/>
      <c r="AN133" s="122"/>
      <c r="AO133" s="122"/>
      <c r="AP133" s="122"/>
      <c r="AQ133" s="122"/>
      <c r="AR133" s="122"/>
      <c r="AS133" s="122"/>
      <c r="AT133" s="122"/>
      <c r="AU133" s="122"/>
      <c r="AV133" s="122"/>
    </row>
    <row r="134" spans="2:48" s="70" customFormat="1" ht="12" x14ac:dyDescent="0.3">
      <c r="B134" s="115" t="str">
        <f>IF('INT-Pivots'!G161="","",'INT-Pivots'!G161)</f>
        <v/>
      </c>
      <c r="C134" s="116" t="str">
        <f>IF('INT-Pivots'!H161="","",'INT-Pivots'!H161)</f>
        <v/>
      </c>
      <c r="D134" s="117" t="str">
        <f>IF('INT-Pivots'!I161="","",IF(VALUE('INT-Pivots'!I161)=0,"",VALUE('INT-Pivots'!I161)))</f>
        <v/>
      </c>
      <c r="E134" s="118" t="str">
        <f>IF('INT-Pivots'!J161=0,"",'INT-Pivots'!J161)</f>
        <v/>
      </c>
      <c r="F134" s="128" t="str">
        <f>IF('INT-Pivots'!K161="","",IF('INT-Pivots'!K161="(blank)","Project end",VALUE('INT-Pivots'!K161)))</f>
        <v/>
      </c>
      <c r="G134" s="119" t="str">
        <f>IF('INT-Pivots'!S161="","",IF('INT-Pivots'!S161="(blank)","-",'INT-Pivots'!S161))</f>
        <v/>
      </c>
      <c r="H134" s="116" t="str">
        <f>IF('INT-Pivots'!L161=0,"",'INT-Pivots'!L161)</f>
        <v/>
      </c>
      <c r="I134" s="120" t="str">
        <f>IF('INT-Pivots'!M161=0,"",IF('INT-Pivots'!M161="(blank)","",'INT-Pivots'!M161))</f>
        <v/>
      </c>
      <c r="J134" s="116" t="str">
        <f>IF('INT-Pivots'!N161="","",'INT-Pivots'!N161)</f>
        <v/>
      </c>
      <c r="K134" s="116" t="str">
        <f>IF('INT-Pivots'!F161=0,"",IF('INT-Pivots'!F161="(blank)","",'INT-Pivots'!F161))</f>
        <v/>
      </c>
      <c r="L134" s="94" t="str">
        <f>IF('INT-Pivots'!O161="","",'INT-Pivots'!O161)</f>
        <v/>
      </c>
      <c r="M134" s="94"/>
      <c r="N134" s="94"/>
      <c r="O134" s="94"/>
      <c r="P134" s="74"/>
      <c r="Q134" s="74"/>
      <c r="R134" s="121"/>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122"/>
      <c r="AV134" s="122"/>
    </row>
    <row r="135" spans="2:48" s="70" customFormat="1" ht="12" x14ac:dyDescent="0.3">
      <c r="B135" s="115" t="str">
        <f>IF('INT-Pivots'!G162="","",'INT-Pivots'!G162)</f>
        <v/>
      </c>
      <c r="C135" s="116" t="str">
        <f>IF('INT-Pivots'!H162="","",'INT-Pivots'!H162)</f>
        <v/>
      </c>
      <c r="D135" s="117" t="str">
        <f>IF('INT-Pivots'!I162="","",IF(VALUE('INT-Pivots'!I162)=0,"",VALUE('INT-Pivots'!I162)))</f>
        <v/>
      </c>
      <c r="E135" s="118" t="str">
        <f>IF('INT-Pivots'!J162=0,"",'INT-Pivots'!J162)</f>
        <v/>
      </c>
      <c r="F135" s="128" t="str">
        <f>IF('INT-Pivots'!K162="","",IF('INT-Pivots'!K162="(blank)","Project end",VALUE('INT-Pivots'!K162)))</f>
        <v/>
      </c>
      <c r="G135" s="119" t="str">
        <f>IF('INT-Pivots'!S162="","",IF('INT-Pivots'!S162="(blank)","-",'INT-Pivots'!S162))</f>
        <v/>
      </c>
      <c r="H135" s="116" t="str">
        <f>IF('INT-Pivots'!L162=0,"",'INT-Pivots'!L162)</f>
        <v/>
      </c>
      <c r="I135" s="120" t="str">
        <f>IF('INT-Pivots'!M162=0,"",IF('INT-Pivots'!M162="(blank)","",'INT-Pivots'!M162))</f>
        <v/>
      </c>
      <c r="J135" s="116" t="str">
        <f>IF('INT-Pivots'!N162="","",'INT-Pivots'!N162)</f>
        <v/>
      </c>
      <c r="K135" s="116" t="str">
        <f>IF('INT-Pivots'!F162=0,"",IF('INT-Pivots'!F162="(blank)","",'INT-Pivots'!F162))</f>
        <v/>
      </c>
      <c r="L135" s="94" t="str">
        <f>IF('INT-Pivots'!O162="","",'INT-Pivots'!O162)</f>
        <v/>
      </c>
      <c r="M135" s="94"/>
      <c r="N135" s="94"/>
      <c r="O135" s="94"/>
      <c r="P135" s="74"/>
      <c r="Q135" s="74"/>
      <c r="R135" s="121"/>
      <c r="S135" s="122"/>
      <c r="T135" s="122"/>
      <c r="U135" s="122"/>
      <c r="V135" s="122"/>
      <c r="W135" s="122"/>
      <c r="X135" s="122"/>
      <c r="Y135" s="122"/>
      <c r="Z135" s="122"/>
      <c r="AA135" s="122"/>
      <c r="AB135" s="122"/>
      <c r="AC135" s="122"/>
      <c r="AD135" s="122"/>
      <c r="AE135" s="122"/>
      <c r="AF135" s="122"/>
      <c r="AG135" s="122"/>
      <c r="AH135" s="122"/>
      <c r="AI135" s="122"/>
      <c r="AJ135" s="122"/>
      <c r="AK135" s="122"/>
      <c r="AL135" s="122"/>
      <c r="AM135" s="122"/>
      <c r="AN135" s="122"/>
      <c r="AO135" s="122"/>
      <c r="AP135" s="122"/>
      <c r="AQ135" s="122"/>
      <c r="AR135" s="122"/>
      <c r="AS135" s="122"/>
      <c r="AT135" s="122"/>
      <c r="AU135" s="122"/>
      <c r="AV135" s="122"/>
    </row>
    <row r="136" spans="2:48" s="70" customFormat="1" ht="12" x14ac:dyDescent="0.3">
      <c r="B136" s="115" t="str">
        <f>IF('INT-Pivots'!G163="","",'INT-Pivots'!G163)</f>
        <v/>
      </c>
      <c r="C136" s="116" t="str">
        <f>IF('INT-Pivots'!H163="","",'INT-Pivots'!H163)</f>
        <v/>
      </c>
      <c r="D136" s="117" t="str">
        <f>IF('INT-Pivots'!I163="","",IF(VALUE('INT-Pivots'!I163)=0,"",VALUE('INT-Pivots'!I163)))</f>
        <v/>
      </c>
      <c r="E136" s="118" t="str">
        <f>IF('INT-Pivots'!J163=0,"",'INT-Pivots'!J163)</f>
        <v/>
      </c>
      <c r="F136" s="128" t="str">
        <f>IF('INT-Pivots'!K163="","",IF('INT-Pivots'!K163="(blank)","Project end",VALUE('INT-Pivots'!K163)))</f>
        <v/>
      </c>
      <c r="G136" s="119" t="str">
        <f>IF('INT-Pivots'!S163="","",IF('INT-Pivots'!S163="(blank)","-",'INT-Pivots'!S163))</f>
        <v/>
      </c>
      <c r="H136" s="116" t="str">
        <f>IF('INT-Pivots'!L163=0,"",'INT-Pivots'!L163)</f>
        <v/>
      </c>
      <c r="I136" s="120" t="str">
        <f>IF('INT-Pivots'!M163=0,"",IF('INT-Pivots'!M163="(blank)","",'INT-Pivots'!M163))</f>
        <v/>
      </c>
      <c r="J136" s="116" t="str">
        <f>IF('INT-Pivots'!N163="","",'INT-Pivots'!N163)</f>
        <v/>
      </c>
      <c r="K136" s="116" t="str">
        <f>IF('INT-Pivots'!F163=0,"",IF('INT-Pivots'!F163="(blank)","",'INT-Pivots'!F163))</f>
        <v/>
      </c>
      <c r="L136" s="94" t="str">
        <f>IF('INT-Pivots'!O163="","",'INT-Pivots'!O163)</f>
        <v/>
      </c>
      <c r="M136" s="94"/>
      <c r="N136" s="94"/>
      <c r="O136" s="94"/>
      <c r="P136" s="74"/>
      <c r="Q136" s="74"/>
      <c r="R136" s="121"/>
      <c r="S136" s="122"/>
      <c r="T136" s="122"/>
      <c r="U136" s="122"/>
      <c r="V136" s="122"/>
      <c r="W136" s="122"/>
      <c r="X136" s="122"/>
      <c r="Y136" s="122"/>
      <c r="Z136" s="122"/>
      <c r="AA136" s="122"/>
      <c r="AB136" s="122"/>
      <c r="AC136" s="122"/>
      <c r="AD136" s="122"/>
      <c r="AE136" s="122"/>
      <c r="AF136" s="122"/>
      <c r="AG136" s="122"/>
      <c r="AH136" s="122"/>
      <c r="AI136" s="122"/>
      <c r="AJ136" s="122"/>
      <c r="AK136" s="122"/>
      <c r="AL136" s="122"/>
      <c r="AM136" s="122"/>
      <c r="AN136" s="122"/>
      <c r="AO136" s="122"/>
      <c r="AP136" s="122"/>
      <c r="AQ136" s="122"/>
      <c r="AR136" s="122"/>
      <c r="AS136" s="122"/>
      <c r="AT136" s="122"/>
      <c r="AU136" s="122"/>
      <c r="AV136" s="122"/>
    </row>
    <row r="137" spans="2:48" s="70" customFormat="1" ht="12" x14ac:dyDescent="0.3">
      <c r="B137" s="115" t="str">
        <f>IF('INT-Pivots'!G164="","",'INT-Pivots'!G164)</f>
        <v/>
      </c>
      <c r="C137" s="116" t="str">
        <f>IF('INT-Pivots'!H164="","",'INT-Pivots'!H164)</f>
        <v/>
      </c>
      <c r="D137" s="117" t="str">
        <f>IF('INT-Pivots'!I164="","",IF(VALUE('INT-Pivots'!I164)=0,"",VALUE('INT-Pivots'!I164)))</f>
        <v/>
      </c>
      <c r="E137" s="118" t="str">
        <f>IF('INT-Pivots'!J164=0,"",'INT-Pivots'!J164)</f>
        <v/>
      </c>
      <c r="F137" s="128" t="str">
        <f>IF('INT-Pivots'!K164="","",IF('INT-Pivots'!K164="(blank)","Project end",VALUE('INT-Pivots'!K164)))</f>
        <v/>
      </c>
      <c r="G137" s="119" t="str">
        <f>IF('INT-Pivots'!S164="","",IF('INT-Pivots'!S164="(blank)","-",'INT-Pivots'!S164))</f>
        <v/>
      </c>
      <c r="H137" s="116" t="str">
        <f>IF('INT-Pivots'!L164=0,"",'INT-Pivots'!L164)</f>
        <v/>
      </c>
      <c r="I137" s="120" t="str">
        <f>IF('INT-Pivots'!M164=0,"",IF('INT-Pivots'!M164="(blank)","",'INT-Pivots'!M164))</f>
        <v/>
      </c>
      <c r="J137" s="116" t="str">
        <f>IF('INT-Pivots'!N164="","",'INT-Pivots'!N164)</f>
        <v/>
      </c>
      <c r="K137" s="116" t="str">
        <f>IF('INT-Pivots'!F164=0,"",IF('INT-Pivots'!F164="(blank)","",'INT-Pivots'!F164))</f>
        <v/>
      </c>
      <c r="L137" s="94" t="str">
        <f>IF('INT-Pivots'!O164="","",'INT-Pivots'!O164)</f>
        <v/>
      </c>
      <c r="M137" s="94"/>
      <c r="N137" s="94"/>
      <c r="O137" s="94"/>
      <c r="P137" s="74"/>
      <c r="Q137" s="74"/>
      <c r="R137" s="121"/>
      <c r="S137" s="122"/>
      <c r="T137" s="122"/>
      <c r="U137" s="122"/>
      <c r="V137" s="122"/>
      <c r="W137" s="122"/>
      <c r="X137" s="122"/>
      <c r="Y137" s="122"/>
      <c r="Z137" s="122"/>
      <c r="AA137" s="122"/>
      <c r="AB137" s="122"/>
      <c r="AC137" s="122"/>
      <c r="AD137" s="122"/>
      <c r="AE137" s="122"/>
      <c r="AF137" s="122"/>
      <c r="AG137" s="122"/>
      <c r="AH137" s="122"/>
      <c r="AI137" s="122"/>
      <c r="AJ137" s="122"/>
      <c r="AK137" s="122"/>
      <c r="AL137" s="122"/>
      <c r="AM137" s="122"/>
      <c r="AN137" s="122"/>
      <c r="AO137" s="122"/>
      <c r="AP137" s="122"/>
      <c r="AQ137" s="122"/>
      <c r="AR137" s="122"/>
      <c r="AS137" s="122"/>
      <c r="AT137" s="122"/>
      <c r="AU137" s="122"/>
      <c r="AV137" s="122"/>
    </row>
    <row r="138" spans="2:48" s="70" customFormat="1" ht="12" x14ac:dyDescent="0.3">
      <c r="B138" s="115" t="str">
        <f>IF('INT-Pivots'!G165="","",'INT-Pivots'!G165)</f>
        <v/>
      </c>
      <c r="C138" s="116" t="str">
        <f>IF('INT-Pivots'!H165="","",'INT-Pivots'!H165)</f>
        <v/>
      </c>
      <c r="D138" s="117" t="str">
        <f>IF('INT-Pivots'!I165="","",IF(VALUE('INT-Pivots'!I165)=0,"",VALUE('INT-Pivots'!I165)))</f>
        <v/>
      </c>
      <c r="E138" s="118" t="str">
        <f>IF('INT-Pivots'!J165=0,"",'INT-Pivots'!J165)</f>
        <v/>
      </c>
      <c r="F138" s="128" t="str">
        <f>IF('INT-Pivots'!K165="","",IF('INT-Pivots'!K165="(blank)","Project end",VALUE('INT-Pivots'!K165)))</f>
        <v/>
      </c>
      <c r="G138" s="119" t="str">
        <f>IF('INT-Pivots'!S165="","",IF('INT-Pivots'!S165="(blank)","-",'INT-Pivots'!S165))</f>
        <v/>
      </c>
      <c r="H138" s="116" t="str">
        <f>IF('INT-Pivots'!L165=0,"",'INT-Pivots'!L165)</f>
        <v/>
      </c>
      <c r="I138" s="120" t="str">
        <f>IF('INT-Pivots'!M165=0,"",IF('INT-Pivots'!M165="(blank)","",'INT-Pivots'!M165))</f>
        <v/>
      </c>
      <c r="J138" s="116" t="str">
        <f>IF('INT-Pivots'!N165="","",'INT-Pivots'!N165)</f>
        <v/>
      </c>
      <c r="K138" s="116" t="str">
        <f>IF('INT-Pivots'!F165=0,"",IF('INT-Pivots'!F165="(blank)","",'INT-Pivots'!F165))</f>
        <v/>
      </c>
      <c r="L138" s="94" t="str">
        <f>IF('INT-Pivots'!O165="","",'INT-Pivots'!O165)</f>
        <v/>
      </c>
      <c r="M138" s="94"/>
      <c r="N138" s="94"/>
      <c r="O138" s="94"/>
      <c r="P138" s="74"/>
      <c r="Q138" s="74"/>
      <c r="R138" s="121"/>
      <c r="S138" s="122"/>
      <c r="T138" s="122"/>
      <c r="U138" s="122"/>
      <c r="V138" s="122"/>
      <c r="W138" s="122"/>
      <c r="X138" s="122"/>
      <c r="Y138" s="122"/>
      <c r="Z138" s="122"/>
      <c r="AA138" s="122"/>
      <c r="AB138" s="122"/>
      <c r="AC138" s="122"/>
      <c r="AD138" s="122"/>
      <c r="AE138" s="122"/>
      <c r="AF138" s="122"/>
      <c r="AG138" s="122"/>
      <c r="AH138" s="122"/>
      <c r="AI138" s="122"/>
      <c r="AJ138" s="122"/>
      <c r="AK138" s="122"/>
      <c r="AL138" s="122"/>
      <c r="AM138" s="122"/>
      <c r="AN138" s="122"/>
      <c r="AO138" s="122"/>
      <c r="AP138" s="122"/>
      <c r="AQ138" s="122"/>
      <c r="AR138" s="122"/>
      <c r="AS138" s="122"/>
      <c r="AT138" s="122"/>
      <c r="AU138" s="122"/>
      <c r="AV138" s="122"/>
    </row>
    <row r="139" spans="2:48" s="70" customFormat="1" ht="12" x14ac:dyDescent="0.3">
      <c r="B139" s="115" t="str">
        <f>IF('INT-Pivots'!G166="","",'INT-Pivots'!G166)</f>
        <v/>
      </c>
      <c r="C139" s="116" t="str">
        <f>IF('INT-Pivots'!H166="","",'INT-Pivots'!H166)</f>
        <v/>
      </c>
      <c r="D139" s="117" t="str">
        <f>IF('INT-Pivots'!I166="","",IF(VALUE('INT-Pivots'!I166)=0,"",VALUE('INT-Pivots'!I166)))</f>
        <v/>
      </c>
      <c r="E139" s="118" t="str">
        <f>IF('INT-Pivots'!J166=0,"",'INT-Pivots'!J166)</f>
        <v/>
      </c>
      <c r="F139" s="128" t="str">
        <f>IF('INT-Pivots'!K166="","",IF('INT-Pivots'!K166="(blank)","Project end",VALUE('INT-Pivots'!K166)))</f>
        <v/>
      </c>
      <c r="G139" s="119" t="str">
        <f>IF('INT-Pivots'!S166="","",IF('INT-Pivots'!S166="(blank)","-",'INT-Pivots'!S166))</f>
        <v/>
      </c>
      <c r="H139" s="116" t="str">
        <f>IF('INT-Pivots'!L166=0,"",'INT-Pivots'!L166)</f>
        <v/>
      </c>
      <c r="I139" s="120" t="str">
        <f>IF('INT-Pivots'!M166=0,"",IF('INT-Pivots'!M166="(blank)","",'INT-Pivots'!M166))</f>
        <v/>
      </c>
      <c r="J139" s="116" t="str">
        <f>IF('INT-Pivots'!N166="","",'INT-Pivots'!N166)</f>
        <v/>
      </c>
      <c r="K139" s="116" t="str">
        <f>IF('INT-Pivots'!F166=0,"",IF('INT-Pivots'!F166="(blank)","",'INT-Pivots'!F166))</f>
        <v/>
      </c>
      <c r="L139" s="94" t="str">
        <f>IF('INT-Pivots'!O166="","",'INT-Pivots'!O166)</f>
        <v/>
      </c>
      <c r="M139" s="94"/>
      <c r="N139" s="94"/>
      <c r="O139" s="94"/>
      <c r="P139" s="74"/>
      <c r="Q139" s="74"/>
      <c r="R139" s="121"/>
      <c r="S139" s="122"/>
      <c r="T139" s="122"/>
      <c r="U139" s="122"/>
      <c r="V139" s="122"/>
      <c r="W139" s="122"/>
      <c r="X139" s="122"/>
      <c r="Y139" s="122"/>
      <c r="Z139" s="122"/>
      <c r="AA139" s="122"/>
      <c r="AB139" s="122"/>
      <c r="AC139" s="122"/>
      <c r="AD139" s="122"/>
      <c r="AE139" s="122"/>
      <c r="AF139" s="122"/>
      <c r="AG139" s="122"/>
      <c r="AH139" s="122"/>
      <c r="AI139" s="122"/>
      <c r="AJ139" s="122"/>
      <c r="AK139" s="122"/>
      <c r="AL139" s="122"/>
      <c r="AM139" s="122"/>
      <c r="AN139" s="122"/>
      <c r="AO139" s="122"/>
      <c r="AP139" s="122"/>
      <c r="AQ139" s="122"/>
      <c r="AR139" s="122"/>
      <c r="AS139" s="122"/>
      <c r="AT139" s="122"/>
      <c r="AU139" s="122"/>
      <c r="AV139" s="122"/>
    </row>
    <row r="140" spans="2:48" s="70" customFormat="1" ht="12" x14ac:dyDescent="0.3">
      <c r="B140" s="115" t="str">
        <f>IF('INT-Pivots'!G167="","",'INT-Pivots'!G167)</f>
        <v/>
      </c>
      <c r="C140" s="116" t="str">
        <f>IF('INT-Pivots'!H167="","",'INT-Pivots'!H167)</f>
        <v/>
      </c>
      <c r="D140" s="117" t="str">
        <f>IF('INT-Pivots'!I167="","",IF(VALUE('INT-Pivots'!I167)=0,"",VALUE('INT-Pivots'!I167)))</f>
        <v/>
      </c>
      <c r="E140" s="118" t="str">
        <f>IF('INT-Pivots'!J167=0,"",'INT-Pivots'!J167)</f>
        <v/>
      </c>
      <c r="F140" s="128" t="str">
        <f>IF('INT-Pivots'!K167="","",IF('INT-Pivots'!K167="(blank)","Project end",VALUE('INT-Pivots'!K167)))</f>
        <v/>
      </c>
      <c r="G140" s="119" t="str">
        <f>IF('INT-Pivots'!S167="","",IF('INT-Pivots'!S167="(blank)","-",'INT-Pivots'!S167))</f>
        <v/>
      </c>
      <c r="H140" s="116" t="str">
        <f>IF('INT-Pivots'!L167=0,"",'INT-Pivots'!L167)</f>
        <v/>
      </c>
      <c r="I140" s="120" t="str">
        <f>IF('INT-Pivots'!M167=0,"",IF('INT-Pivots'!M167="(blank)","",'INT-Pivots'!M167))</f>
        <v/>
      </c>
      <c r="J140" s="116" t="str">
        <f>IF('INT-Pivots'!N167="","",'INT-Pivots'!N167)</f>
        <v/>
      </c>
      <c r="K140" s="116" t="str">
        <f>IF('INT-Pivots'!F167=0,"",IF('INT-Pivots'!F167="(blank)","",'INT-Pivots'!F167))</f>
        <v/>
      </c>
      <c r="L140" s="94" t="str">
        <f>IF('INT-Pivots'!O167="","",'INT-Pivots'!O167)</f>
        <v/>
      </c>
      <c r="M140" s="94"/>
      <c r="N140" s="94"/>
      <c r="O140" s="94"/>
      <c r="P140" s="74"/>
      <c r="Q140" s="74"/>
      <c r="R140" s="121"/>
      <c r="S140" s="122"/>
      <c r="T140" s="122"/>
      <c r="U140" s="122"/>
      <c r="V140" s="122"/>
      <c r="W140" s="122"/>
      <c r="X140" s="122"/>
      <c r="Y140" s="122"/>
      <c r="Z140" s="122"/>
      <c r="AA140" s="122"/>
      <c r="AB140" s="122"/>
      <c r="AC140" s="122"/>
      <c r="AD140" s="122"/>
      <c r="AE140" s="122"/>
      <c r="AF140" s="122"/>
      <c r="AG140" s="122"/>
      <c r="AH140" s="122"/>
      <c r="AI140" s="122"/>
      <c r="AJ140" s="122"/>
      <c r="AK140" s="122"/>
      <c r="AL140" s="122"/>
      <c r="AM140" s="122"/>
      <c r="AN140" s="122"/>
      <c r="AO140" s="122"/>
      <c r="AP140" s="122"/>
      <c r="AQ140" s="122"/>
      <c r="AR140" s="122"/>
      <c r="AS140" s="122"/>
      <c r="AT140" s="122"/>
      <c r="AU140" s="122"/>
      <c r="AV140" s="122"/>
    </row>
    <row r="141" spans="2:48" s="70" customFormat="1" ht="12" x14ac:dyDescent="0.3">
      <c r="B141" s="115" t="str">
        <f>IF('INT-Pivots'!G168="","",'INT-Pivots'!G168)</f>
        <v/>
      </c>
      <c r="C141" s="116" t="str">
        <f>IF('INT-Pivots'!H168="","",'INT-Pivots'!H168)</f>
        <v/>
      </c>
      <c r="D141" s="117" t="str">
        <f>IF('INT-Pivots'!I168="","",IF(VALUE('INT-Pivots'!I168)=0,"",VALUE('INT-Pivots'!I168)))</f>
        <v/>
      </c>
      <c r="E141" s="118" t="str">
        <f>IF('INT-Pivots'!J168=0,"",'INT-Pivots'!J168)</f>
        <v/>
      </c>
      <c r="F141" s="128" t="str">
        <f>IF('INT-Pivots'!K168="","",IF('INT-Pivots'!K168="(blank)","Project end",VALUE('INT-Pivots'!K168)))</f>
        <v/>
      </c>
      <c r="G141" s="119" t="str">
        <f>IF('INT-Pivots'!S168="","",IF('INT-Pivots'!S168="(blank)","-",'INT-Pivots'!S168))</f>
        <v/>
      </c>
      <c r="H141" s="116" t="str">
        <f>IF('INT-Pivots'!L168=0,"",'INT-Pivots'!L168)</f>
        <v/>
      </c>
      <c r="I141" s="120" t="str">
        <f>IF('INT-Pivots'!M168=0,"",IF('INT-Pivots'!M168="(blank)","",'INT-Pivots'!M168))</f>
        <v/>
      </c>
      <c r="J141" s="116" t="str">
        <f>IF('INT-Pivots'!N168="","",'INT-Pivots'!N168)</f>
        <v/>
      </c>
      <c r="K141" s="116" t="str">
        <f>IF('INT-Pivots'!F168=0,"",IF('INT-Pivots'!F168="(blank)","",'INT-Pivots'!F168))</f>
        <v/>
      </c>
      <c r="L141" s="94" t="str">
        <f>IF('INT-Pivots'!O168="","",'INT-Pivots'!O168)</f>
        <v/>
      </c>
      <c r="M141" s="94"/>
      <c r="N141" s="94"/>
      <c r="O141" s="94"/>
      <c r="P141" s="74"/>
      <c r="Q141" s="74"/>
      <c r="R141" s="121"/>
      <c r="S141" s="122"/>
      <c r="T141" s="122"/>
      <c r="U141" s="122"/>
      <c r="V141" s="122"/>
      <c r="W141" s="122"/>
      <c r="X141" s="122"/>
      <c r="Y141" s="122"/>
      <c r="Z141" s="122"/>
      <c r="AA141" s="122"/>
      <c r="AB141" s="122"/>
      <c r="AC141" s="122"/>
      <c r="AD141" s="122"/>
      <c r="AE141" s="122"/>
      <c r="AF141" s="122"/>
      <c r="AG141" s="122"/>
      <c r="AH141" s="122"/>
      <c r="AI141" s="122"/>
      <c r="AJ141" s="122"/>
      <c r="AK141" s="122"/>
      <c r="AL141" s="122"/>
      <c r="AM141" s="122"/>
      <c r="AN141" s="122"/>
      <c r="AO141" s="122"/>
      <c r="AP141" s="122"/>
      <c r="AQ141" s="122"/>
      <c r="AR141" s="122"/>
      <c r="AS141" s="122"/>
      <c r="AT141" s="122"/>
      <c r="AU141" s="122"/>
      <c r="AV141" s="122"/>
    </row>
    <row r="142" spans="2:48" s="70" customFormat="1" ht="12" x14ac:dyDescent="0.3">
      <c r="B142" s="115" t="str">
        <f>IF('INT-Pivots'!G169="","",'INT-Pivots'!G169)</f>
        <v/>
      </c>
      <c r="C142" s="116" t="str">
        <f>IF('INT-Pivots'!H169="","",'INT-Pivots'!H169)</f>
        <v/>
      </c>
      <c r="D142" s="117" t="str">
        <f>IF('INT-Pivots'!I169="","",IF(VALUE('INT-Pivots'!I169)=0,"",VALUE('INT-Pivots'!I169)))</f>
        <v/>
      </c>
      <c r="E142" s="118" t="str">
        <f>IF('INT-Pivots'!J169=0,"",'INT-Pivots'!J169)</f>
        <v/>
      </c>
      <c r="F142" s="128" t="str">
        <f>IF('INT-Pivots'!K169="","",IF('INT-Pivots'!K169="(blank)","Project end",VALUE('INT-Pivots'!K169)))</f>
        <v/>
      </c>
      <c r="G142" s="119" t="str">
        <f>IF('INT-Pivots'!S169="","",IF('INT-Pivots'!S169="(blank)","-",'INT-Pivots'!S169))</f>
        <v/>
      </c>
      <c r="H142" s="116" t="str">
        <f>IF('INT-Pivots'!L169=0,"",'INT-Pivots'!L169)</f>
        <v/>
      </c>
      <c r="I142" s="120" t="str">
        <f>IF('INT-Pivots'!M169=0,"",IF('INT-Pivots'!M169="(blank)","",'INT-Pivots'!M169))</f>
        <v/>
      </c>
      <c r="J142" s="116" t="str">
        <f>IF('INT-Pivots'!N169="","",'INT-Pivots'!N169)</f>
        <v/>
      </c>
      <c r="K142" s="116" t="str">
        <f>IF('INT-Pivots'!F169=0,"",IF('INT-Pivots'!F169="(blank)","",'INT-Pivots'!F169))</f>
        <v/>
      </c>
      <c r="L142" s="94" t="str">
        <f>IF('INT-Pivots'!O169="","",'INT-Pivots'!O169)</f>
        <v/>
      </c>
      <c r="M142" s="94"/>
      <c r="N142" s="94"/>
      <c r="O142" s="94"/>
      <c r="P142" s="74"/>
      <c r="Q142" s="74"/>
      <c r="R142" s="121"/>
      <c r="S142" s="122"/>
      <c r="T142" s="122"/>
      <c r="U142" s="122"/>
      <c r="V142" s="122"/>
      <c r="W142" s="122"/>
      <c r="X142" s="122"/>
      <c r="Y142" s="122"/>
      <c r="Z142" s="122"/>
      <c r="AA142" s="122"/>
      <c r="AB142" s="122"/>
      <c r="AC142" s="122"/>
      <c r="AD142" s="122"/>
      <c r="AE142" s="122"/>
      <c r="AF142" s="122"/>
      <c r="AG142" s="122"/>
      <c r="AH142" s="122"/>
      <c r="AI142" s="122"/>
      <c r="AJ142" s="122"/>
      <c r="AK142" s="122"/>
      <c r="AL142" s="122"/>
      <c r="AM142" s="122"/>
      <c r="AN142" s="122"/>
      <c r="AO142" s="122"/>
      <c r="AP142" s="122"/>
      <c r="AQ142" s="122"/>
      <c r="AR142" s="122"/>
      <c r="AS142" s="122"/>
      <c r="AT142" s="122"/>
      <c r="AU142" s="122"/>
      <c r="AV142" s="122"/>
    </row>
    <row r="143" spans="2:48" s="70" customFormat="1" ht="12" x14ac:dyDescent="0.3">
      <c r="B143" s="115" t="str">
        <f>IF('INT-Pivots'!G170="","",'INT-Pivots'!G170)</f>
        <v/>
      </c>
      <c r="C143" s="116" t="str">
        <f>IF('INT-Pivots'!H170="","",'INT-Pivots'!H170)</f>
        <v/>
      </c>
      <c r="D143" s="117" t="str">
        <f>IF('INT-Pivots'!I170="","",IF(VALUE('INT-Pivots'!I170)=0,"",VALUE('INT-Pivots'!I170)))</f>
        <v/>
      </c>
      <c r="E143" s="118" t="str">
        <f>IF('INT-Pivots'!J170=0,"",'INT-Pivots'!J170)</f>
        <v/>
      </c>
      <c r="F143" s="128" t="str">
        <f>IF('INT-Pivots'!K170="","",IF('INT-Pivots'!K170="(blank)","Project end",VALUE('INT-Pivots'!K170)))</f>
        <v/>
      </c>
      <c r="G143" s="119" t="str">
        <f>IF('INT-Pivots'!S170="","",IF('INT-Pivots'!S170="(blank)","-",'INT-Pivots'!S170))</f>
        <v/>
      </c>
      <c r="H143" s="116" t="str">
        <f>IF('INT-Pivots'!L170=0,"",'INT-Pivots'!L170)</f>
        <v/>
      </c>
      <c r="I143" s="120" t="str">
        <f>IF('INT-Pivots'!M170=0,"",IF('INT-Pivots'!M170="(blank)","",'INT-Pivots'!M170))</f>
        <v/>
      </c>
      <c r="J143" s="116" t="str">
        <f>IF('INT-Pivots'!N170="","",'INT-Pivots'!N170)</f>
        <v/>
      </c>
      <c r="K143" s="116" t="str">
        <f>IF('INT-Pivots'!F170=0,"",IF('INT-Pivots'!F170="(blank)","",'INT-Pivots'!F170))</f>
        <v/>
      </c>
      <c r="L143" s="94" t="str">
        <f>IF('INT-Pivots'!O170="","",'INT-Pivots'!O170)</f>
        <v/>
      </c>
      <c r="M143" s="94"/>
      <c r="N143" s="94"/>
      <c r="O143" s="94"/>
      <c r="P143" s="74"/>
      <c r="Q143" s="74"/>
      <c r="R143" s="121"/>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2"/>
      <c r="AT143" s="122"/>
      <c r="AU143" s="122"/>
      <c r="AV143" s="122"/>
    </row>
    <row r="144" spans="2:48" s="70" customFormat="1" ht="12" x14ac:dyDescent="0.3">
      <c r="B144" s="115" t="str">
        <f>IF('INT-Pivots'!G171="","",'INT-Pivots'!G171)</f>
        <v/>
      </c>
      <c r="C144" s="116" t="str">
        <f>IF('INT-Pivots'!H171="","",'INT-Pivots'!H171)</f>
        <v/>
      </c>
      <c r="D144" s="117" t="str">
        <f>IF('INT-Pivots'!I171="","",IF(VALUE('INT-Pivots'!I171)=0,"",VALUE('INT-Pivots'!I171)))</f>
        <v/>
      </c>
      <c r="E144" s="118" t="str">
        <f>IF('INT-Pivots'!J171=0,"",'INT-Pivots'!J171)</f>
        <v/>
      </c>
      <c r="F144" s="128" t="str">
        <f>IF('INT-Pivots'!K171="","",IF('INT-Pivots'!K171="(blank)","Project end",VALUE('INT-Pivots'!K171)))</f>
        <v/>
      </c>
      <c r="G144" s="119" t="str">
        <f>IF('INT-Pivots'!S171="","",IF('INT-Pivots'!S171="(blank)","-",'INT-Pivots'!S171))</f>
        <v/>
      </c>
      <c r="H144" s="116" t="str">
        <f>IF('INT-Pivots'!L171=0,"",'INT-Pivots'!L171)</f>
        <v/>
      </c>
      <c r="I144" s="120" t="str">
        <f>IF('INT-Pivots'!M171=0,"",IF('INT-Pivots'!M171="(blank)","",'INT-Pivots'!M171))</f>
        <v/>
      </c>
      <c r="J144" s="116" t="str">
        <f>IF('INT-Pivots'!N171="","",'INT-Pivots'!N171)</f>
        <v/>
      </c>
      <c r="K144" s="116" t="str">
        <f>IF('INT-Pivots'!F171=0,"",IF('INT-Pivots'!F171="(blank)","",'INT-Pivots'!F171))</f>
        <v/>
      </c>
      <c r="L144" s="94" t="str">
        <f>IF('INT-Pivots'!O171="","",'INT-Pivots'!O171)</f>
        <v/>
      </c>
      <c r="M144" s="94"/>
      <c r="N144" s="94"/>
      <c r="O144" s="94"/>
      <c r="P144" s="74"/>
      <c r="Q144" s="74"/>
      <c r="R144" s="121"/>
      <c r="S144" s="122"/>
      <c r="T144" s="122"/>
      <c r="U144" s="122"/>
      <c r="V144" s="122"/>
      <c r="W144" s="122"/>
      <c r="X144" s="122"/>
      <c r="Y144" s="122"/>
      <c r="Z144" s="122"/>
      <c r="AA144" s="122"/>
      <c r="AB144" s="122"/>
      <c r="AC144" s="122"/>
      <c r="AD144" s="122"/>
      <c r="AE144" s="122"/>
      <c r="AF144" s="122"/>
      <c r="AG144" s="122"/>
      <c r="AH144" s="122"/>
      <c r="AI144" s="122"/>
      <c r="AJ144" s="122"/>
      <c r="AK144" s="122"/>
      <c r="AL144" s="122"/>
      <c r="AM144" s="122"/>
      <c r="AN144" s="122"/>
      <c r="AO144" s="122"/>
      <c r="AP144" s="122"/>
      <c r="AQ144" s="122"/>
      <c r="AR144" s="122"/>
      <c r="AS144" s="122"/>
      <c r="AT144" s="122"/>
      <c r="AU144" s="122"/>
      <c r="AV144" s="122"/>
    </row>
    <row r="145" spans="2:48" s="70" customFormat="1" ht="12" x14ac:dyDescent="0.3">
      <c r="B145" s="115" t="str">
        <f>IF('INT-Pivots'!G172="","",'INT-Pivots'!G172)</f>
        <v/>
      </c>
      <c r="C145" s="116" t="str">
        <f>IF('INT-Pivots'!H172="","",'INT-Pivots'!H172)</f>
        <v/>
      </c>
      <c r="D145" s="117" t="str">
        <f>IF('INT-Pivots'!I172="","",IF(VALUE('INT-Pivots'!I172)=0,"",VALUE('INT-Pivots'!I172)))</f>
        <v/>
      </c>
      <c r="E145" s="118" t="str">
        <f>IF('INT-Pivots'!J172=0,"",'INT-Pivots'!J172)</f>
        <v/>
      </c>
      <c r="F145" s="128" t="str">
        <f>IF('INT-Pivots'!K172="","",IF('INT-Pivots'!K172="(blank)","Project end",VALUE('INT-Pivots'!K172)))</f>
        <v/>
      </c>
      <c r="G145" s="119" t="str">
        <f>IF('INT-Pivots'!S172="","",IF('INT-Pivots'!S172="(blank)","-",'INT-Pivots'!S172))</f>
        <v/>
      </c>
      <c r="H145" s="116" t="str">
        <f>IF('INT-Pivots'!L172=0,"",'INT-Pivots'!L172)</f>
        <v/>
      </c>
      <c r="I145" s="120" t="str">
        <f>IF('INT-Pivots'!M172=0,"",IF('INT-Pivots'!M172="(blank)","",'INT-Pivots'!M172))</f>
        <v/>
      </c>
      <c r="J145" s="116" t="str">
        <f>IF('INT-Pivots'!N172="","",'INT-Pivots'!N172)</f>
        <v/>
      </c>
      <c r="K145" s="116" t="str">
        <f>IF('INT-Pivots'!F172=0,"",IF('INT-Pivots'!F172="(blank)","",'INT-Pivots'!F172))</f>
        <v/>
      </c>
      <c r="L145" s="94" t="str">
        <f>IF('INT-Pivots'!O172="","",'INT-Pivots'!O172)</f>
        <v/>
      </c>
      <c r="M145" s="94"/>
      <c r="N145" s="94"/>
      <c r="O145" s="94"/>
      <c r="P145" s="74"/>
      <c r="Q145" s="74"/>
      <c r="R145" s="121"/>
      <c r="S145" s="122"/>
      <c r="T145" s="122"/>
      <c r="U145" s="122"/>
      <c r="V145" s="122"/>
      <c r="W145" s="122"/>
      <c r="X145" s="122"/>
      <c r="Y145" s="122"/>
      <c r="Z145" s="122"/>
      <c r="AA145" s="122"/>
      <c r="AB145" s="122"/>
      <c r="AC145" s="122"/>
      <c r="AD145" s="122"/>
      <c r="AE145" s="122"/>
      <c r="AF145" s="122"/>
      <c r="AG145" s="122"/>
      <c r="AH145" s="122"/>
      <c r="AI145" s="122"/>
      <c r="AJ145" s="122"/>
      <c r="AK145" s="122"/>
      <c r="AL145" s="122"/>
      <c r="AM145" s="122"/>
      <c r="AN145" s="122"/>
      <c r="AO145" s="122"/>
      <c r="AP145" s="122"/>
      <c r="AQ145" s="122"/>
      <c r="AR145" s="122"/>
      <c r="AS145" s="122"/>
      <c r="AT145" s="122"/>
      <c r="AU145" s="122"/>
      <c r="AV145" s="122"/>
    </row>
    <row r="146" spans="2:48" s="70" customFormat="1" ht="12" x14ac:dyDescent="0.3">
      <c r="B146" s="115" t="str">
        <f>IF('INT-Pivots'!G173="","",'INT-Pivots'!G173)</f>
        <v/>
      </c>
      <c r="C146" s="116" t="str">
        <f>IF('INT-Pivots'!H173="","",'INT-Pivots'!H173)</f>
        <v/>
      </c>
      <c r="D146" s="117" t="str">
        <f>IF('INT-Pivots'!I173="","",IF(VALUE('INT-Pivots'!I173)=0,"",VALUE('INT-Pivots'!I173)))</f>
        <v/>
      </c>
      <c r="E146" s="118" t="str">
        <f>IF('INT-Pivots'!J173=0,"",'INT-Pivots'!J173)</f>
        <v/>
      </c>
      <c r="F146" s="128" t="str">
        <f>IF('INT-Pivots'!K173="","",IF('INT-Pivots'!K173="(blank)","Project end",VALUE('INT-Pivots'!K173)))</f>
        <v/>
      </c>
      <c r="G146" s="119" t="str">
        <f>IF('INT-Pivots'!S173="","",IF('INT-Pivots'!S173="(blank)","-",'INT-Pivots'!S173))</f>
        <v/>
      </c>
      <c r="H146" s="116" t="str">
        <f>IF('INT-Pivots'!L173=0,"",'INT-Pivots'!L173)</f>
        <v/>
      </c>
      <c r="I146" s="120" t="str">
        <f>IF('INT-Pivots'!M173=0,"",IF('INT-Pivots'!M173="(blank)","",'INT-Pivots'!M173))</f>
        <v/>
      </c>
      <c r="J146" s="116" t="str">
        <f>IF('INT-Pivots'!N173="","",'INT-Pivots'!N173)</f>
        <v/>
      </c>
      <c r="K146" s="116" t="str">
        <f>IF('INT-Pivots'!F173=0,"",IF('INT-Pivots'!F173="(blank)","",'INT-Pivots'!F173))</f>
        <v/>
      </c>
      <c r="L146" s="94" t="str">
        <f>IF('INT-Pivots'!O173="","",'INT-Pivots'!O173)</f>
        <v/>
      </c>
      <c r="M146" s="94"/>
      <c r="N146" s="94"/>
      <c r="O146" s="94"/>
      <c r="P146" s="74"/>
      <c r="Q146" s="74"/>
      <c r="R146" s="121"/>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c r="AR146" s="122"/>
      <c r="AS146" s="122"/>
      <c r="AT146" s="122"/>
      <c r="AU146" s="122"/>
      <c r="AV146" s="122"/>
    </row>
    <row r="147" spans="2:48" s="70" customFormat="1" ht="12" x14ac:dyDescent="0.3">
      <c r="B147" s="115" t="str">
        <f>IF('INT-Pivots'!G174="","",'INT-Pivots'!G174)</f>
        <v/>
      </c>
      <c r="C147" s="116" t="str">
        <f>IF('INT-Pivots'!H174="","",'INT-Pivots'!H174)</f>
        <v/>
      </c>
      <c r="D147" s="117" t="str">
        <f>IF('INT-Pivots'!I174="","",IF(VALUE('INT-Pivots'!I174)=0,"",VALUE('INT-Pivots'!I174)))</f>
        <v/>
      </c>
      <c r="E147" s="118" t="str">
        <f>IF('INT-Pivots'!J174=0,"",'INT-Pivots'!J174)</f>
        <v/>
      </c>
      <c r="F147" s="128" t="str">
        <f>IF('INT-Pivots'!K174="","",IF('INT-Pivots'!K174="(blank)","Project end",VALUE('INT-Pivots'!K174)))</f>
        <v/>
      </c>
      <c r="G147" s="119" t="str">
        <f>IF('INT-Pivots'!S174="","",IF('INT-Pivots'!S174="(blank)","-",'INT-Pivots'!S174))</f>
        <v/>
      </c>
      <c r="H147" s="116" t="str">
        <f>IF('INT-Pivots'!L174=0,"",'INT-Pivots'!L174)</f>
        <v/>
      </c>
      <c r="I147" s="120" t="str">
        <f>IF('INT-Pivots'!M174=0,"",IF('INT-Pivots'!M174="(blank)","",'INT-Pivots'!M174))</f>
        <v/>
      </c>
      <c r="J147" s="116" t="str">
        <f>IF('INT-Pivots'!N174="","",'INT-Pivots'!N174)</f>
        <v/>
      </c>
      <c r="K147" s="116" t="str">
        <f>IF('INT-Pivots'!F174=0,"",IF('INT-Pivots'!F174="(blank)","",'INT-Pivots'!F174))</f>
        <v/>
      </c>
      <c r="L147" s="94" t="str">
        <f>IF('INT-Pivots'!O174="","",'INT-Pivots'!O174)</f>
        <v/>
      </c>
      <c r="M147" s="94"/>
      <c r="N147" s="94"/>
      <c r="O147" s="94"/>
      <c r="P147" s="74"/>
      <c r="Q147" s="74"/>
      <c r="R147" s="121"/>
      <c r="S147" s="122"/>
      <c r="T147" s="122"/>
      <c r="U147" s="122"/>
      <c r="V147" s="122"/>
      <c r="W147" s="122"/>
      <c r="X147" s="122"/>
      <c r="Y147" s="122"/>
      <c r="Z147" s="122"/>
      <c r="AA147" s="122"/>
      <c r="AB147" s="122"/>
      <c r="AC147" s="122"/>
      <c r="AD147" s="122"/>
      <c r="AE147" s="122"/>
      <c r="AF147" s="122"/>
      <c r="AG147" s="122"/>
      <c r="AH147" s="122"/>
      <c r="AI147" s="122"/>
      <c r="AJ147" s="122"/>
      <c r="AK147" s="122"/>
      <c r="AL147" s="122"/>
      <c r="AM147" s="122"/>
      <c r="AN147" s="122"/>
      <c r="AO147" s="122"/>
      <c r="AP147" s="122"/>
      <c r="AQ147" s="122"/>
      <c r="AR147" s="122"/>
      <c r="AS147" s="122"/>
      <c r="AT147" s="122"/>
      <c r="AU147" s="122"/>
      <c r="AV147" s="122"/>
    </row>
    <row r="148" spans="2:48" s="70" customFormat="1" ht="12" x14ac:dyDescent="0.3">
      <c r="B148" s="115" t="str">
        <f>IF('INT-Pivots'!G175="","",'INT-Pivots'!G175)</f>
        <v/>
      </c>
      <c r="C148" s="116" t="str">
        <f>IF('INT-Pivots'!H175="","",'INT-Pivots'!H175)</f>
        <v/>
      </c>
      <c r="D148" s="117" t="str">
        <f>IF('INT-Pivots'!I175="","",IF(VALUE('INT-Pivots'!I175)=0,"",VALUE('INT-Pivots'!I175)))</f>
        <v/>
      </c>
      <c r="E148" s="118" t="str">
        <f>IF('INT-Pivots'!J175=0,"",'INT-Pivots'!J175)</f>
        <v/>
      </c>
      <c r="F148" s="128" t="str">
        <f>IF('INT-Pivots'!K175="","",IF('INT-Pivots'!K175="(blank)","Project end",VALUE('INT-Pivots'!K175)))</f>
        <v/>
      </c>
      <c r="G148" s="119" t="str">
        <f>IF('INT-Pivots'!S175="","",IF('INT-Pivots'!S175="(blank)","-",'INT-Pivots'!S175))</f>
        <v/>
      </c>
      <c r="H148" s="116" t="str">
        <f>IF('INT-Pivots'!L175=0,"",'INT-Pivots'!L175)</f>
        <v/>
      </c>
      <c r="I148" s="120" t="str">
        <f>IF('INT-Pivots'!M175=0,"",IF('INT-Pivots'!M175="(blank)","",'INT-Pivots'!M175))</f>
        <v/>
      </c>
      <c r="J148" s="116" t="str">
        <f>IF('INT-Pivots'!N175="","",'INT-Pivots'!N175)</f>
        <v/>
      </c>
      <c r="K148" s="116" t="str">
        <f>IF('INT-Pivots'!F175=0,"",IF('INT-Pivots'!F175="(blank)","",'INT-Pivots'!F175))</f>
        <v/>
      </c>
      <c r="L148" s="94" t="str">
        <f>IF('INT-Pivots'!O175="","",'INT-Pivots'!O175)</f>
        <v/>
      </c>
      <c r="M148" s="94"/>
      <c r="N148" s="94"/>
      <c r="O148" s="94"/>
      <c r="P148" s="74"/>
      <c r="Q148" s="74"/>
      <c r="R148" s="121"/>
      <c r="S148" s="122"/>
      <c r="T148" s="122"/>
      <c r="U148" s="122"/>
      <c r="V148" s="122"/>
      <c r="W148" s="122"/>
      <c r="X148" s="122"/>
      <c r="Y148" s="122"/>
      <c r="Z148" s="122"/>
      <c r="AA148" s="122"/>
      <c r="AB148" s="122"/>
      <c r="AC148" s="122"/>
      <c r="AD148" s="122"/>
      <c r="AE148" s="122"/>
      <c r="AF148" s="122"/>
      <c r="AG148" s="122"/>
      <c r="AH148" s="122"/>
      <c r="AI148" s="122"/>
      <c r="AJ148" s="122"/>
      <c r="AK148" s="122"/>
      <c r="AL148" s="122"/>
      <c r="AM148" s="122"/>
      <c r="AN148" s="122"/>
      <c r="AO148" s="122"/>
      <c r="AP148" s="122"/>
      <c r="AQ148" s="122"/>
      <c r="AR148" s="122"/>
      <c r="AS148" s="122"/>
      <c r="AT148" s="122"/>
      <c r="AU148" s="122"/>
      <c r="AV148" s="122"/>
    </row>
    <row r="149" spans="2:48" s="70" customFormat="1" ht="12" x14ac:dyDescent="0.3">
      <c r="B149" s="115" t="str">
        <f>IF('INT-Pivots'!G176="","",'INT-Pivots'!G176)</f>
        <v/>
      </c>
      <c r="C149" s="116" t="str">
        <f>IF('INT-Pivots'!H176="","",'INT-Pivots'!H176)</f>
        <v/>
      </c>
      <c r="D149" s="117" t="str">
        <f>IF('INT-Pivots'!I176="","",IF(VALUE('INT-Pivots'!I176)=0,"",VALUE('INT-Pivots'!I176)))</f>
        <v/>
      </c>
      <c r="E149" s="118" t="str">
        <f>IF('INT-Pivots'!J176=0,"",'INT-Pivots'!J176)</f>
        <v/>
      </c>
      <c r="F149" s="128" t="str">
        <f>IF('INT-Pivots'!K176="","",IF('INT-Pivots'!K176="(blank)","Project end",VALUE('INT-Pivots'!K176)))</f>
        <v/>
      </c>
      <c r="G149" s="119" t="str">
        <f>IF('INT-Pivots'!S176="","",IF('INT-Pivots'!S176="(blank)","-",'INT-Pivots'!S176))</f>
        <v/>
      </c>
      <c r="H149" s="116" t="str">
        <f>IF('INT-Pivots'!L176=0,"",'INT-Pivots'!L176)</f>
        <v/>
      </c>
      <c r="I149" s="120" t="str">
        <f>IF('INT-Pivots'!M176=0,"",IF('INT-Pivots'!M176="(blank)","",'INT-Pivots'!M176))</f>
        <v/>
      </c>
      <c r="J149" s="116" t="str">
        <f>IF('INT-Pivots'!N176="","",'INT-Pivots'!N176)</f>
        <v/>
      </c>
      <c r="K149" s="116" t="str">
        <f>IF('INT-Pivots'!F176=0,"",IF('INT-Pivots'!F176="(blank)","",'INT-Pivots'!F176))</f>
        <v/>
      </c>
      <c r="L149" s="94" t="str">
        <f>IF('INT-Pivots'!O176="","",'INT-Pivots'!O176)</f>
        <v/>
      </c>
      <c r="M149" s="94"/>
      <c r="N149" s="94"/>
      <c r="O149" s="94"/>
      <c r="P149" s="74"/>
      <c r="Q149" s="74"/>
      <c r="R149" s="121"/>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c r="AQ149" s="122"/>
      <c r="AR149" s="122"/>
      <c r="AS149" s="122"/>
      <c r="AT149" s="122"/>
      <c r="AU149" s="122"/>
      <c r="AV149" s="122"/>
    </row>
    <row r="150" spans="2:48" s="70" customFormat="1" ht="12" x14ac:dyDescent="0.3">
      <c r="B150" s="115" t="str">
        <f>IF('INT-Pivots'!G177="","",'INT-Pivots'!G177)</f>
        <v/>
      </c>
      <c r="C150" s="116" t="str">
        <f>IF('INT-Pivots'!H177="","",'INT-Pivots'!H177)</f>
        <v/>
      </c>
      <c r="D150" s="117" t="str">
        <f>IF('INT-Pivots'!I177="","",IF(VALUE('INT-Pivots'!I177)=0,"",VALUE('INT-Pivots'!I177)))</f>
        <v/>
      </c>
      <c r="E150" s="118" t="str">
        <f>IF('INT-Pivots'!J177=0,"",'INT-Pivots'!J177)</f>
        <v/>
      </c>
      <c r="F150" s="128" t="str">
        <f>IF('INT-Pivots'!K177="","",IF('INT-Pivots'!K177="(blank)","Project end",VALUE('INT-Pivots'!K177)))</f>
        <v/>
      </c>
      <c r="G150" s="119" t="str">
        <f>IF('INT-Pivots'!S177="","",IF('INT-Pivots'!S177="(blank)","-",'INT-Pivots'!S177))</f>
        <v/>
      </c>
      <c r="H150" s="116" t="str">
        <f>IF('INT-Pivots'!L177=0,"",'INT-Pivots'!L177)</f>
        <v/>
      </c>
      <c r="I150" s="120" t="str">
        <f>IF('INT-Pivots'!M177=0,"",IF('INT-Pivots'!M177="(blank)","",'INT-Pivots'!M177))</f>
        <v/>
      </c>
      <c r="J150" s="116" t="str">
        <f>IF('INT-Pivots'!N177="","",'INT-Pivots'!N177)</f>
        <v/>
      </c>
      <c r="K150" s="116" t="str">
        <f>IF('INT-Pivots'!F177=0,"",IF('INT-Pivots'!F177="(blank)","",'INT-Pivots'!F177))</f>
        <v/>
      </c>
      <c r="L150" s="94" t="str">
        <f>IF('INT-Pivots'!O177="","",'INT-Pivots'!O177)</f>
        <v/>
      </c>
      <c r="M150" s="94"/>
      <c r="N150" s="94"/>
      <c r="O150" s="94"/>
      <c r="P150" s="74"/>
      <c r="Q150" s="74"/>
      <c r="R150" s="121"/>
      <c r="S150" s="122"/>
      <c r="T150" s="122"/>
      <c r="U150" s="122"/>
      <c r="V150" s="122"/>
      <c r="W150" s="122"/>
      <c r="X150" s="122"/>
      <c r="Y150" s="122"/>
      <c r="Z150" s="122"/>
      <c r="AA150" s="122"/>
      <c r="AB150" s="122"/>
      <c r="AC150" s="122"/>
      <c r="AD150" s="122"/>
      <c r="AE150" s="122"/>
      <c r="AF150" s="122"/>
      <c r="AG150" s="122"/>
      <c r="AH150" s="122"/>
      <c r="AI150" s="122"/>
      <c r="AJ150" s="122"/>
      <c r="AK150" s="122"/>
      <c r="AL150" s="122"/>
      <c r="AM150" s="122"/>
      <c r="AN150" s="122"/>
      <c r="AO150" s="122"/>
      <c r="AP150" s="122"/>
      <c r="AQ150" s="122"/>
      <c r="AR150" s="122"/>
      <c r="AS150" s="122"/>
      <c r="AT150" s="122"/>
      <c r="AU150" s="122"/>
      <c r="AV150" s="122"/>
    </row>
    <row r="151" spans="2:48" s="70" customFormat="1" ht="12" x14ac:dyDescent="0.3">
      <c r="B151" s="115" t="str">
        <f>IF('INT-Pivots'!G178="","",'INT-Pivots'!G178)</f>
        <v/>
      </c>
      <c r="C151" s="116" t="str">
        <f>IF('INT-Pivots'!H178="","",'INT-Pivots'!H178)</f>
        <v/>
      </c>
      <c r="D151" s="117" t="str">
        <f>IF('INT-Pivots'!I178="","",IF(VALUE('INT-Pivots'!I178)=0,"",VALUE('INT-Pivots'!I178)))</f>
        <v/>
      </c>
      <c r="E151" s="118" t="str">
        <f>IF('INT-Pivots'!J178=0,"",'INT-Pivots'!J178)</f>
        <v/>
      </c>
      <c r="F151" s="128" t="str">
        <f>IF('INT-Pivots'!K178="","",IF('INT-Pivots'!K178="(blank)","Project end",VALUE('INT-Pivots'!K178)))</f>
        <v/>
      </c>
      <c r="G151" s="119" t="str">
        <f>IF('INT-Pivots'!S178="","",IF('INT-Pivots'!S178="(blank)","-",'INT-Pivots'!S178))</f>
        <v/>
      </c>
      <c r="H151" s="116" t="str">
        <f>IF('INT-Pivots'!L178=0,"",'INT-Pivots'!L178)</f>
        <v/>
      </c>
      <c r="I151" s="120" t="str">
        <f>IF('INT-Pivots'!M178=0,"",IF('INT-Pivots'!M178="(blank)","",'INT-Pivots'!M178))</f>
        <v/>
      </c>
      <c r="J151" s="116" t="str">
        <f>IF('INT-Pivots'!N178="","",'INT-Pivots'!N178)</f>
        <v/>
      </c>
      <c r="K151" s="116" t="str">
        <f>IF('INT-Pivots'!F178=0,"",IF('INT-Pivots'!F178="(blank)","",'INT-Pivots'!F178))</f>
        <v/>
      </c>
      <c r="L151" s="94" t="str">
        <f>IF('INT-Pivots'!O178="","",'INT-Pivots'!O178)</f>
        <v/>
      </c>
      <c r="M151" s="94"/>
      <c r="N151" s="94"/>
      <c r="O151" s="94"/>
      <c r="P151" s="74"/>
      <c r="Q151" s="74"/>
      <c r="R151" s="121"/>
      <c r="S151" s="122"/>
      <c r="T151" s="122"/>
      <c r="U151" s="122"/>
      <c r="V151" s="122"/>
      <c r="W151" s="122"/>
      <c r="X151" s="122"/>
      <c r="Y151" s="122"/>
      <c r="Z151" s="122"/>
      <c r="AA151" s="122"/>
      <c r="AB151" s="122"/>
      <c r="AC151" s="122"/>
      <c r="AD151" s="122"/>
      <c r="AE151" s="122"/>
      <c r="AF151" s="122"/>
      <c r="AG151" s="122"/>
      <c r="AH151" s="122"/>
      <c r="AI151" s="122"/>
      <c r="AJ151" s="122"/>
      <c r="AK151" s="122"/>
      <c r="AL151" s="122"/>
      <c r="AM151" s="122"/>
      <c r="AN151" s="122"/>
      <c r="AO151" s="122"/>
      <c r="AP151" s="122"/>
      <c r="AQ151" s="122"/>
      <c r="AR151" s="122"/>
      <c r="AS151" s="122"/>
      <c r="AT151" s="122"/>
      <c r="AU151" s="122"/>
      <c r="AV151" s="122"/>
    </row>
    <row r="152" spans="2:48" s="70" customFormat="1" ht="12" x14ac:dyDescent="0.3">
      <c r="B152" s="115" t="str">
        <f>IF('INT-Pivots'!G179="","",'INT-Pivots'!G179)</f>
        <v/>
      </c>
      <c r="C152" s="116" t="str">
        <f>IF('INT-Pivots'!H179="","",'INT-Pivots'!H179)</f>
        <v/>
      </c>
      <c r="D152" s="117" t="str">
        <f>IF('INT-Pivots'!I179="","",IF(VALUE('INT-Pivots'!I179)=0,"",VALUE('INT-Pivots'!I179)))</f>
        <v/>
      </c>
      <c r="E152" s="118" t="str">
        <f>IF('INT-Pivots'!J179=0,"",'INT-Pivots'!J179)</f>
        <v/>
      </c>
      <c r="F152" s="128" t="str">
        <f>IF('INT-Pivots'!K179="","",IF('INT-Pivots'!K179="(blank)","Project end",VALUE('INT-Pivots'!K179)))</f>
        <v/>
      </c>
      <c r="G152" s="119" t="str">
        <f>IF('INT-Pivots'!S179="","",IF('INT-Pivots'!S179="(blank)","-",'INT-Pivots'!S179))</f>
        <v/>
      </c>
      <c r="H152" s="116" t="str">
        <f>IF('INT-Pivots'!L179=0,"",'INT-Pivots'!L179)</f>
        <v/>
      </c>
      <c r="I152" s="120" t="str">
        <f>IF('INT-Pivots'!M179=0,"",IF('INT-Pivots'!M179="(blank)","",'INT-Pivots'!M179))</f>
        <v/>
      </c>
      <c r="J152" s="116" t="str">
        <f>IF('INT-Pivots'!N179="","",'INT-Pivots'!N179)</f>
        <v/>
      </c>
      <c r="K152" s="116" t="str">
        <f>IF('INT-Pivots'!F179=0,"",IF('INT-Pivots'!F179="(blank)","",'INT-Pivots'!F179))</f>
        <v/>
      </c>
      <c r="L152" s="94" t="str">
        <f>IF('INT-Pivots'!O179="","",'INT-Pivots'!O179)</f>
        <v/>
      </c>
      <c r="M152" s="94"/>
      <c r="N152" s="94"/>
      <c r="O152" s="94"/>
      <c r="P152" s="74"/>
      <c r="Q152" s="74"/>
      <c r="R152" s="121"/>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c r="AR152" s="122"/>
      <c r="AS152" s="122"/>
      <c r="AT152" s="122"/>
      <c r="AU152" s="122"/>
      <c r="AV152" s="122"/>
    </row>
    <row r="153" spans="2:48" s="70" customFormat="1" ht="12" x14ac:dyDescent="0.3">
      <c r="B153" s="115" t="str">
        <f>IF('INT-Pivots'!G180="","",'INT-Pivots'!G180)</f>
        <v/>
      </c>
      <c r="C153" s="116" t="str">
        <f>IF('INT-Pivots'!H180="","",'INT-Pivots'!H180)</f>
        <v/>
      </c>
      <c r="D153" s="117" t="str">
        <f>IF('INT-Pivots'!I180="","",IF(VALUE('INT-Pivots'!I180)=0,"",VALUE('INT-Pivots'!I180)))</f>
        <v/>
      </c>
      <c r="E153" s="118" t="str">
        <f>IF('INT-Pivots'!J180=0,"",'INT-Pivots'!J180)</f>
        <v/>
      </c>
      <c r="F153" s="128" t="str">
        <f>IF('INT-Pivots'!K180="","",IF('INT-Pivots'!K180="(blank)","Project end",VALUE('INT-Pivots'!K180)))</f>
        <v/>
      </c>
      <c r="G153" s="119" t="str">
        <f>IF('INT-Pivots'!S180="","",IF('INT-Pivots'!S180="(blank)","-",'INT-Pivots'!S180))</f>
        <v/>
      </c>
      <c r="H153" s="116" t="str">
        <f>IF('INT-Pivots'!L180=0,"",'INT-Pivots'!L180)</f>
        <v/>
      </c>
      <c r="I153" s="120" t="str">
        <f>IF('INT-Pivots'!M180=0,"",IF('INT-Pivots'!M180="(blank)","",'INT-Pivots'!M180))</f>
        <v/>
      </c>
      <c r="J153" s="116" t="str">
        <f>IF('INT-Pivots'!N180="","",'INT-Pivots'!N180)</f>
        <v/>
      </c>
      <c r="K153" s="116" t="str">
        <f>IF('INT-Pivots'!F180=0,"",IF('INT-Pivots'!F180="(blank)","",'INT-Pivots'!F180))</f>
        <v/>
      </c>
      <c r="L153" s="94" t="str">
        <f>IF('INT-Pivots'!O180="","",'INT-Pivots'!O180)</f>
        <v/>
      </c>
      <c r="M153" s="94"/>
      <c r="N153" s="94"/>
      <c r="O153" s="94"/>
      <c r="P153" s="74"/>
      <c r="Q153" s="74"/>
      <c r="R153" s="121"/>
      <c r="S153" s="122"/>
      <c r="T153" s="122"/>
      <c r="U153" s="122"/>
      <c r="V153" s="122"/>
      <c r="W153" s="122"/>
      <c r="X153" s="122"/>
      <c r="Y153" s="122"/>
      <c r="Z153" s="122"/>
      <c r="AA153" s="122"/>
      <c r="AB153" s="122"/>
      <c r="AC153" s="122"/>
      <c r="AD153" s="122"/>
      <c r="AE153" s="122"/>
      <c r="AF153" s="122"/>
      <c r="AG153" s="122"/>
      <c r="AH153" s="122"/>
      <c r="AI153" s="122"/>
      <c r="AJ153" s="122"/>
      <c r="AK153" s="122"/>
      <c r="AL153" s="122"/>
      <c r="AM153" s="122"/>
      <c r="AN153" s="122"/>
      <c r="AO153" s="122"/>
      <c r="AP153" s="122"/>
      <c r="AQ153" s="122"/>
      <c r="AR153" s="122"/>
      <c r="AS153" s="122"/>
      <c r="AT153" s="122"/>
      <c r="AU153" s="122"/>
      <c r="AV153" s="122"/>
    </row>
    <row r="154" spans="2:48" s="70" customFormat="1" ht="12" x14ac:dyDescent="0.3">
      <c r="B154" s="115" t="str">
        <f>IF('INT-Pivots'!G181="","",'INT-Pivots'!G181)</f>
        <v/>
      </c>
      <c r="C154" s="116" t="str">
        <f>IF('INT-Pivots'!H181="","",'INT-Pivots'!H181)</f>
        <v/>
      </c>
      <c r="D154" s="117" t="str">
        <f>IF('INT-Pivots'!I181="","",IF(VALUE('INT-Pivots'!I181)=0,"",VALUE('INT-Pivots'!I181)))</f>
        <v/>
      </c>
      <c r="E154" s="118" t="str">
        <f>IF('INT-Pivots'!J181=0,"",'INT-Pivots'!J181)</f>
        <v/>
      </c>
      <c r="F154" s="128" t="str">
        <f>IF('INT-Pivots'!K181="","",IF('INT-Pivots'!K181="(blank)","Project end",VALUE('INT-Pivots'!K181)))</f>
        <v/>
      </c>
      <c r="G154" s="119" t="str">
        <f>IF('INT-Pivots'!S181="","",IF('INT-Pivots'!S181="(blank)","-",'INT-Pivots'!S181))</f>
        <v/>
      </c>
      <c r="H154" s="116" t="str">
        <f>IF('INT-Pivots'!L181=0,"",'INT-Pivots'!L181)</f>
        <v/>
      </c>
      <c r="I154" s="120" t="str">
        <f>IF('INT-Pivots'!M181=0,"",IF('INT-Pivots'!M181="(blank)","",'INT-Pivots'!M181))</f>
        <v/>
      </c>
      <c r="J154" s="116" t="str">
        <f>IF('INT-Pivots'!N181="","",'INT-Pivots'!N181)</f>
        <v/>
      </c>
      <c r="K154" s="116" t="str">
        <f>IF('INT-Pivots'!F181=0,"",IF('INT-Pivots'!F181="(blank)","",'INT-Pivots'!F181))</f>
        <v/>
      </c>
      <c r="L154" s="94" t="str">
        <f>IF('INT-Pivots'!O181="","",'INT-Pivots'!O181)</f>
        <v/>
      </c>
      <c r="M154" s="94"/>
      <c r="N154" s="94"/>
      <c r="O154" s="94"/>
      <c r="P154" s="74"/>
      <c r="Q154" s="74"/>
      <c r="R154" s="121"/>
      <c r="S154" s="122"/>
      <c r="T154" s="122"/>
      <c r="U154" s="122"/>
      <c r="V154" s="122"/>
      <c r="W154" s="122"/>
      <c r="X154" s="122"/>
      <c r="Y154" s="122"/>
      <c r="Z154" s="122"/>
      <c r="AA154" s="122"/>
      <c r="AB154" s="122"/>
      <c r="AC154" s="122"/>
      <c r="AD154" s="122"/>
      <c r="AE154" s="122"/>
      <c r="AF154" s="122"/>
      <c r="AG154" s="122"/>
      <c r="AH154" s="122"/>
      <c r="AI154" s="122"/>
      <c r="AJ154" s="122"/>
      <c r="AK154" s="122"/>
      <c r="AL154" s="122"/>
      <c r="AM154" s="122"/>
      <c r="AN154" s="122"/>
      <c r="AO154" s="122"/>
      <c r="AP154" s="122"/>
      <c r="AQ154" s="122"/>
      <c r="AR154" s="122"/>
      <c r="AS154" s="122"/>
      <c r="AT154" s="122"/>
      <c r="AU154" s="122"/>
      <c r="AV154" s="122"/>
    </row>
    <row r="155" spans="2:48" s="70" customFormat="1" ht="12" x14ac:dyDescent="0.3">
      <c r="B155" s="115" t="str">
        <f>IF('INT-Pivots'!G182="","",'INT-Pivots'!G182)</f>
        <v/>
      </c>
      <c r="C155" s="116" t="str">
        <f>IF('INT-Pivots'!H182="","",'INT-Pivots'!H182)</f>
        <v/>
      </c>
      <c r="D155" s="117" t="str">
        <f>IF('INT-Pivots'!I182="","",IF(VALUE('INT-Pivots'!I182)=0,"",VALUE('INT-Pivots'!I182)))</f>
        <v/>
      </c>
      <c r="E155" s="118" t="str">
        <f>IF('INT-Pivots'!J182=0,"",'INT-Pivots'!J182)</f>
        <v/>
      </c>
      <c r="F155" s="128" t="str">
        <f>IF('INT-Pivots'!K182="","",IF('INT-Pivots'!K182="(blank)","Project end",VALUE('INT-Pivots'!K182)))</f>
        <v/>
      </c>
      <c r="G155" s="119" t="str">
        <f>IF('INT-Pivots'!S182="","",IF('INT-Pivots'!S182="(blank)","-",'INT-Pivots'!S182))</f>
        <v/>
      </c>
      <c r="H155" s="116" t="str">
        <f>IF('INT-Pivots'!L182=0,"",'INT-Pivots'!L182)</f>
        <v/>
      </c>
      <c r="I155" s="120" t="str">
        <f>IF('INT-Pivots'!M182=0,"",IF('INT-Pivots'!M182="(blank)","",'INT-Pivots'!M182))</f>
        <v/>
      </c>
      <c r="J155" s="116" t="str">
        <f>IF('INT-Pivots'!N182="","",'INT-Pivots'!N182)</f>
        <v/>
      </c>
      <c r="K155" s="116" t="str">
        <f>IF('INT-Pivots'!F182=0,"",IF('INT-Pivots'!F182="(blank)","",'INT-Pivots'!F182))</f>
        <v/>
      </c>
      <c r="L155" s="94" t="str">
        <f>IF('INT-Pivots'!O182="","",'INT-Pivots'!O182)</f>
        <v/>
      </c>
      <c r="M155" s="94"/>
      <c r="N155" s="94"/>
      <c r="O155" s="94"/>
      <c r="P155" s="74"/>
      <c r="Q155" s="74"/>
      <c r="R155" s="121"/>
      <c r="S155" s="122"/>
      <c r="T155" s="122"/>
      <c r="U155" s="122"/>
      <c r="V155" s="122"/>
      <c r="W155" s="122"/>
      <c r="X155" s="122"/>
      <c r="Y155" s="122"/>
      <c r="Z155" s="122"/>
      <c r="AA155" s="122"/>
      <c r="AB155" s="122"/>
      <c r="AC155" s="122"/>
      <c r="AD155" s="122"/>
      <c r="AE155" s="122"/>
      <c r="AF155" s="122"/>
      <c r="AG155" s="122"/>
      <c r="AH155" s="122"/>
      <c r="AI155" s="122"/>
      <c r="AJ155" s="122"/>
      <c r="AK155" s="122"/>
      <c r="AL155" s="122"/>
      <c r="AM155" s="122"/>
      <c r="AN155" s="122"/>
      <c r="AO155" s="122"/>
      <c r="AP155" s="122"/>
      <c r="AQ155" s="122"/>
      <c r="AR155" s="122"/>
      <c r="AS155" s="122"/>
      <c r="AT155" s="122"/>
      <c r="AU155" s="122"/>
      <c r="AV155" s="122"/>
    </row>
    <row r="156" spans="2:48" s="70" customFormat="1" ht="12" x14ac:dyDescent="0.3">
      <c r="B156" s="115" t="str">
        <f>IF('INT-Pivots'!G183="","",'INT-Pivots'!G183)</f>
        <v/>
      </c>
      <c r="C156" s="116" t="str">
        <f>IF('INT-Pivots'!H183="","",'INT-Pivots'!H183)</f>
        <v/>
      </c>
      <c r="D156" s="117" t="str">
        <f>IF('INT-Pivots'!I183="","",IF(VALUE('INT-Pivots'!I183)=0,"",VALUE('INT-Pivots'!I183)))</f>
        <v/>
      </c>
      <c r="E156" s="118" t="str">
        <f>IF('INT-Pivots'!J183=0,"",'INT-Pivots'!J183)</f>
        <v/>
      </c>
      <c r="F156" s="128" t="str">
        <f>IF('INT-Pivots'!K183="","",IF('INT-Pivots'!K183="(blank)","Project end",VALUE('INT-Pivots'!K183)))</f>
        <v/>
      </c>
      <c r="G156" s="119" t="str">
        <f>IF('INT-Pivots'!S183="","",IF('INT-Pivots'!S183="(blank)","-",'INT-Pivots'!S183))</f>
        <v/>
      </c>
      <c r="H156" s="116" t="str">
        <f>IF('INT-Pivots'!L183=0,"",'INT-Pivots'!L183)</f>
        <v/>
      </c>
      <c r="I156" s="120" t="str">
        <f>IF('INT-Pivots'!M183=0,"",IF('INT-Pivots'!M183="(blank)","",'INT-Pivots'!M183))</f>
        <v/>
      </c>
      <c r="J156" s="116" t="str">
        <f>IF('INT-Pivots'!N183="","",'INT-Pivots'!N183)</f>
        <v/>
      </c>
      <c r="K156" s="116" t="str">
        <f>IF('INT-Pivots'!F183=0,"",IF('INT-Pivots'!F183="(blank)","",'INT-Pivots'!F183))</f>
        <v/>
      </c>
      <c r="L156" s="94" t="str">
        <f>IF('INT-Pivots'!O183="","",'INT-Pivots'!O183)</f>
        <v/>
      </c>
      <c r="M156" s="94"/>
      <c r="N156" s="94"/>
      <c r="O156" s="94"/>
      <c r="P156" s="74"/>
      <c r="Q156" s="74"/>
      <c r="R156" s="121"/>
      <c r="S156" s="122"/>
      <c r="T156" s="122"/>
      <c r="U156" s="122"/>
      <c r="V156" s="122"/>
      <c r="W156" s="122"/>
      <c r="X156" s="122"/>
      <c r="Y156" s="122"/>
      <c r="Z156" s="122"/>
      <c r="AA156" s="122"/>
      <c r="AB156" s="122"/>
      <c r="AC156" s="122"/>
      <c r="AD156" s="122"/>
      <c r="AE156" s="122"/>
      <c r="AF156" s="122"/>
      <c r="AG156" s="122"/>
      <c r="AH156" s="122"/>
      <c r="AI156" s="122"/>
      <c r="AJ156" s="122"/>
      <c r="AK156" s="122"/>
      <c r="AL156" s="122"/>
      <c r="AM156" s="122"/>
      <c r="AN156" s="122"/>
      <c r="AO156" s="122"/>
      <c r="AP156" s="122"/>
      <c r="AQ156" s="122"/>
      <c r="AR156" s="122"/>
      <c r="AS156" s="122"/>
      <c r="AT156" s="122"/>
      <c r="AU156" s="122"/>
      <c r="AV156" s="122"/>
    </row>
    <row r="157" spans="2:48" s="70" customFormat="1" ht="12" x14ac:dyDescent="0.3">
      <c r="B157" s="115" t="str">
        <f>IF('INT-Pivots'!G184="","",'INT-Pivots'!G184)</f>
        <v/>
      </c>
      <c r="C157" s="116" t="str">
        <f>IF('INT-Pivots'!H184="","",'INT-Pivots'!H184)</f>
        <v/>
      </c>
      <c r="D157" s="117" t="str">
        <f>IF('INT-Pivots'!I184="","",IF(VALUE('INT-Pivots'!I184)=0,"",VALUE('INT-Pivots'!I184)))</f>
        <v/>
      </c>
      <c r="E157" s="118" t="str">
        <f>IF('INT-Pivots'!J184=0,"",'INT-Pivots'!J184)</f>
        <v/>
      </c>
      <c r="F157" s="128" t="str">
        <f>IF('INT-Pivots'!K184="","",IF('INT-Pivots'!K184="(blank)","Project end",VALUE('INT-Pivots'!K184)))</f>
        <v/>
      </c>
      <c r="G157" s="119" t="str">
        <f>IF('INT-Pivots'!S184="","",IF('INT-Pivots'!S184="(blank)","-",'INT-Pivots'!S184))</f>
        <v/>
      </c>
      <c r="H157" s="116" t="str">
        <f>IF('INT-Pivots'!L184=0,"",'INT-Pivots'!L184)</f>
        <v/>
      </c>
      <c r="I157" s="120" t="str">
        <f>IF('INT-Pivots'!M184=0,"",IF('INT-Pivots'!M184="(blank)","",'INT-Pivots'!M184))</f>
        <v/>
      </c>
      <c r="J157" s="116" t="str">
        <f>IF('INT-Pivots'!N184="","",'INT-Pivots'!N184)</f>
        <v/>
      </c>
      <c r="K157" s="116" t="str">
        <f>IF('INT-Pivots'!F184=0,"",IF('INT-Pivots'!F184="(blank)","",'INT-Pivots'!F184))</f>
        <v/>
      </c>
      <c r="L157" s="94" t="str">
        <f>IF('INT-Pivots'!O184="","",'INT-Pivots'!O184)</f>
        <v/>
      </c>
      <c r="M157" s="94"/>
      <c r="N157" s="94"/>
      <c r="O157" s="94"/>
      <c r="P157" s="74"/>
      <c r="Q157" s="74"/>
      <c r="R157" s="121"/>
      <c r="S157" s="122"/>
      <c r="T157" s="122"/>
      <c r="U157" s="122"/>
      <c r="V157" s="122"/>
      <c r="W157" s="122"/>
      <c r="X157" s="122"/>
      <c r="Y157" s="122"/>
      <c r="Z157" s="122"/>
      <c r="AA157" s="122"/>
      <c r="AB157" s="122"/>
      <c r="AC157" s="122"/>
      <c r="AD157" s="122"/>
      <c r="AE157" s="122"/>
      <c r="AF157" s="122"/>
      <c r="AG157" s="122"/>
      <c r="AH157" s="122"/>
      <c r="AI157" s="122"/>
      <c r="AJ157" s="122"/>
      <c r="AK157" s="122"/>
      <c r="AL157" s="122"/>
      <c r="AM157" s="122"/>
      <c r="AN157" s="122"/>
      <c r="AO157" s="122"/>
      <c r="AP157" s="122"/>
      <c r="AQ157" s="122"/>
      <c r="AR157" s="122"/>
      <c r="AS157" s="122"/>
      <c r="AT157" s="122"/>
      <c r="AU157" s="122"/>
      <c r="AV157" s="122"/>
    </row>
    <row r="158" spans="2:48" s="70" customFormat="1" ht="12" x14ac:dyDescent="0.3">
      <c r="B158" s="115" t="str">
        <f>IF('INT-Pivots'!G185="","",'INT-Pivots'!G185)</f>
        <v/>
      </c>
      <c r="C158" s="116" t="str">
        <f>IF('INT-Pivots'!H185="","",'INT-Pivots'!H185)</f>
        <v/>
      </c>
      <c r="D158" s="117" t="str">
        <f>IF('INT-Pivots'!I185="","",IF(VALUE('INT-Pivots'!I185)=0,"",VALUE('INT-Pivots'!I185)))</f>
        <v/>
      </c>
      <c r="E158" s="118" t="str">
        <f>IF('INT-Pivots'!J185=0,"",'INT-Pivots'!J185)</f>
        <v/>
      </c>
      <c r="F158" s="128" t="str">
        <f>IF('INT-Pivots'!K185="","",IF('INT-Pivots'!K185="(blank)","Project end",VALUE('INT-Pivots'!K185)))</f>
        <v/>
      </c>
      <c r="G158" s="119" t="str">
        <f>IF('INT-Pivots'!S185="","",IF('INT-Pivots'!S185="(blank)","-",'INT-Pivots'!S185))</f>
        <v/>
      </c>
      <c r="H158" s="116" t="str">
        <f>IF('INT-Pivots'!L185=0,"",'INT-Pivots'!L185)</f>
        <v/>
      </c>
      <c r="I158" s="120" t="str">
        <f>IF('INT-Pivots'!M185=0,"",IF('INT-Pivots'!M185="(blank)","",'INT-Pivots'!M185))</f>
        <v/>
      </c>
      <c r="J158" s="116" t="str">
        <f>IF('INT-Pivots'!N185="","",'INT-Pivots'!N185)</f>
        <v/>
      </c>
      <c r="K158" s="116" t="str">
        <f>IF('INT-Pivots'!F185=0,"",IF('INT-Pivots'!F185="(blank)","",'INT-Pivots'!F185))</f>
        <v/>
      </c>
      <c r="L158" s="94" t="str">
        <f>IF('INT-Pivots'!O185="","",'INT-Pivots'!O185)</f>
        <v/>
      </c>
      <c r="M158" s="94"/>
      <c r="N158" s="94"/>
      <c r="O158" s="94"/>
      <c r="P158" s="74"/>
      <c r="Q158" s="74"/>
      <c r="R158" s="121"/>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c r="AR158" s="122"/>
      <c r="AS158" s="122"/>
      <c r="AT158" s="122"/>
      <c r="AU158" s="122"/>
      <c r="AV158" s="122"/>
    </row>
    <row r="159" spans="2:48" s="70" customFormat="1" ht="12" x14ac:dyDescent="0.3">
      <c r="B159" s="115" t="str">
        <f>IF('INT-Pivots'!G186="","",'INT-Pivots'!G186)</f>
        <v/>
      </c>
      <c r="C159" s="116" t="str">
        <f>IF('INT-Pivots'!H186="","",'INT-Pivots'!H186)</f>
        <v/>
      </c>
      <c r="D159" s="117" t="str">
        <f>IF('INT-Pivots'!I186="","",IF(VALUE('INT-Pivots'!I186)=0,"",VALUE('INT-Pivots'!I186)))</f>
        <v/>
      </c>
      <c r="E159" s="118" t="str">
        <f>IF('INT-Pivots'!J186=0,"",'INT-Pivots'!J186)</f>
        <v/>
      </c>
      <c r="F159" s="128" t="str">
        <f>IF('INT-Pivots'!K186="","",IF('INT-Pivots'!K186="(blank)","Project end",VALUE('INT-Pivots'!K186)))</f>
        <v/>
      </c>
      <c r="G159" s="119" t="str">
        <f>IF('INT-Pivots'!S186="","",IF('INT-Pivots'!S186="(blank)","-",'INT-Pivots'!S186))</f>
        <v/>
      </c>
      <c r="H159" s="116" t="str">
        <f>IF('INT-Pivots'!L186=0,"",'INT-Pivots'!L186)</f>
        <v/>
      </c>
      <c r="I159" s="120" t="str">
        <f>IF('INT-Pivots'!M186=0,"",IF('INT-Pivots'!M186="(blank)","",'INT-Pivots'!M186))</f>
        <v/>
      </c>
      <c r="J159" s="116" t="str">
        <f>IF('INT-Pivots'!N186="","",'INT-Pivots'!N186)</f>
        <v/>
      </c>
      <c r="K159" s="116" t="str">
        <f>IF('INT-Pivots'!F186=0,"",IF('INT-Pivots'!F186="(blank)","",'INT-Pivots'!F186))</f>
        <v/>
      </c>
      <c r="L159" s="94" t="str">
        <f>IF('INT-Pivots'!O186="","",'INT-Pivots'!O186)</f>
        <v/>
      </c>
      <c r="M159" s="94"/>
      <c r="N159" s="94"/>
      <c r="O159" s="94"/>
      <c r="P159" s="74"/>
      <c r="Q159" s="74"/>
      <c r="R159" s="121"/>
      <c r="S159" s="122"/>
      <c r="T159" s="122"/>
      <c r="U159" s="122"/>
      <c r="V159" s="122"/>
      <c r="W159" s="122"/>
      <c r="X159" s="122"/>
      <c r="Y159" s="122"/>
      <c r="Z159" s="122"/>
      <c r="AA159" s="122"/>
      <c r="AB159" s="122"/>
      <c r="AC159" s="122"/>
      <c r="AD159" s="122"/>
      <c r="AE159" s="122"/>
      <c r="AF159" s="122"/>
      <c r="AG159" s="122"/>
      <c r="AH159" s="122"/>
      <c r="AI159" s="122"/>
      <c r="AJ159" s="122"/>
      <c r="AK159" s="122"/>
      <c r="AL159" s="122"/>
      <c r="AM159" s="122"/>
      <c r="AN159" s="122"/>
      <c r="AO159" s="122"/>
      <c r="AP159" s="122"/>
      <c r="AQ159" s="122"/>
      <c r="AR159" s="122"/>
      <c r="AS159" s="122"/>
      <c r="AT159" s="122"/>
      <c r="AU159" s="122"/>
      <c r="AV159" s="122"/>
    </row>
    <row r="160" spans="2:48" s="70" customFormat="1" ht="12" x14ac:dyDescent="0.3">
      <c r="B160" s="115" t="str">
        <f>IF('INT-Pivots'!G187="","",'INT-Pivots'!G187)</f>
        <v/>
      </c>
      <c r="C160" s="116" t="str">
        <f>IF('INT-Pivots'!H187="","",'INT-Pivots'!H187)</f>
        <v/>
      </c>
      <c r="D160" s="117" t="str">
        <f>IF('INT-Pivots'!I187="","",IF(VALUE('INT-Pivots'!I187)=0,"",VALUE('INT-Pivots'!I187)))</f>
        <v/>
      </c>
      <c r="E160" s="118" t="str">
        <f>IF('INT-Pivots'!J187=0,"",'INT-Pivots'!J187)</f>
        <v/>
      </c>
      <c r="F160" s="128" t="str">
        <f>IF('INT-Pivots'!K187="","",IF('INT-Pivots'!K187="(blank)","Project end",VALUE('INT-Pivots'!K187)))</f>
        <v/>
      </c>
      <c r="G160" s="119" t="str">
        <f>IF('INT-Pivots'!S187="","",IF('INT-Pivots'!S187="(blank)","-",'INT-Pivots'!S187))</f>
        <v/>
      </c>
      <c r="H160" s="116" t="str">
        <f>IF('INT-Pivots'!L187=0,"",'INT-Pivots'!L187)</f>
        <v/>
      </c>
      <c r="I160" s="120" t="str">
        <f>IF('INT-Pivots'!M187=0,"",IF('INT-Pivots'!M187="(blank)","",'INT-Pivots'!M187))</f>
        <v/>
      </c>
      <c r="J160" s="116" t="str">
        <f>IF('INT-Pivots'!N187="","",'INT-Pivots'!N187)</f>
        <v/>
      </c>
      <c r="K160" s="116" t="str">
        <f>IF('INT-Pivots'!F187=0,"",IF('INT-Pivots'!F187="(blank)","",'INT-Pivots'!F187))</f>
        <v/>
      </c>
      <c r="L160" s="94" t="str">
        <f>IF('INT-Pivots'!O187="","",'INT-Pivots'!O187)</f>
        <v/>
      </c>
      <c r="M160" s="94"/>
      <c r="N160" s="94"/>
      <c r="O160" s="94"/>
      <c r="P160" s="74"/>
      <c r="Q160" s="74"/>
      <c r="R160" s="121"/>
      <c r="S160" s="122"/>
      <c r="T160" s="122"/>
      <c r="U160" s="122"/>
      <c r="V160" s="122"/>
      <c r="W160" s="122"/>
      <c r="X160" s="122"/>
      <c r="Y160" s="122"/>
      <c r="Z160" s="122"/>
      <c r="AA160" s="122"/>
      <c r="AB160" s="122"/>
      <c r="AC160" s="122"/>
      <c r="AD160" s="122"/>
      <c r="AE160" s="122"/>
      <c r="AF160" s="122"/>
      <c r="AG160" s="122"/>
      <c r="AH160" s="122"/>
      <c r="AI160" s="122"/>
      <c r="AJ160" s="122"/>
      <c r="AK160" s="122"/>
      <c r="AL160" s="122"/>
      <c r="AM160" s="122"/>
      <c r="AN160" s="122"/>
      <c r="AO160" s="122"/>
      <c r="AP160" s="122"/>
      <c r="AQ160" s="122"/>
      <c r="AR160" s="122"/>
      <c r="AS160" s="122"/>
      <c r="AT160" s="122"/>
      <c r="AU160" s="122"/>
      <c r="AV160" s="122"/>
    </row>
    <row r="161" spans="2:48" s="70" customFormat="1" ht="12" x14ac:dyDescent="0.3">
      <c r="B161" s="115" t="str">
        <f>IF('INT-Pivots'!G188="","",'INT-Pivots'!G188)</f>
        <v/>
      </c>
      <c r="C161" s="116" t="str">
        <f>IF('INT-Pivots'!H188="","",'INT-Pivots'!H188)</f>
        <v/>
      </c>
      <c r="D161" s="117" t="str">
        <f>IF('INT-Pivots'!I188="","",IF(VALUE('INT-Pivots'!I188)=0,"",VALUE('INT-Pivots'!I188)))</f>
        <v/>
      </c>
      <c r="E161" s="118" t="str">
        <f>IF('INT-Pivots'!J188=0,"",'INT-Pivots'!J188)</f>
        <v/>
      </c>
      <c r="F161" s="128" t="str">
        <f>IF('INT-Pivots'!K188="","",IF('INT-Pivots'!K188="(blank)","Project end",VALUE('INT-Pivots'!K188)))</f>
        <v/>
      </c>
      <c r="G161" s="119" t="str">
        <f>IF('INT-Pivots'!S188="","",IF('INT-Pivots'!S188="(blank)","-",'INT-Pivots'!S188))</f>
        <v/>
      </c>
      <c r="H161" s="116" t="str">
        <f>IF('INT-Pivots'!L188=0,"",'INT-Pivots'!L188)</f>
        <v/>
      </c>
      <c r="I161" s="120" t="str">
        <f>IF('INT-Pivots'!M188=0,"",IF('INT-Pivots'!M188="(blank)","",'INT-Pivots'!M188))</f>
        <v/>
      </c>
      <c r="J161" s="116" t="str">
        <f>IF('INT-Pivots'!N188="","",'INT-Pivots'!N188)</f>
        <v/>
      </c>
      <c r="K161" s="116" t="str">
        <f>IF('INT-Pivots'!F188=0,"",IF('INT-Pivots'!F188="(blank)","",'INT-Pivots'!F188))</f>
        <v/>
      </c>
      <c r="L161" s="94" t="str">
        <f>IF('INT-Pivots'!O188="","",'INT-Pivots'!O188)</f>
        <v/>
      </c>
      <c r="M161" s="94"/>
      <c r="N161" s="94"/>
      <c r="O161" s="94"/>
      <c r="P161" s="74"/>
      <c r="Q161" s="74"/>
      <c r="R161" s="121"/>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c r="AT161" s="122"/>
      <c r="AU161" s="122"/>
      <c r="AV161" s="122"/>
    </row>
    <row r="162" spans="2:48" s="70" customFormat="1" ht="12" x14ac:dyDescent="0.3">
      <c r="B162" s="115" t="str">
        <f>IF('INT-Pivots'!G189="","",'INT-Pivots'!G189)</f>
        <v/>
      </c>
      <c r="C162" s="116" t="str">
        <f>IF('INT-Pivots'!H189="","",'INT-Pivots'!H189)</f>
        <v/>
      </c>
      <c r="D162" s="117" t="str">
        <f>IF('INT-Pivots'!I189="","",IF(VALUE('INT-Pivots'!I189)=0,"",VALUE('INT-Pivots'!I189)))</f>
        <v/>
      </c>
      <c r="E162" s="118" t="str">
        <f>IF('INT-Pivots'!J189=0,"",'INT-Pivots'!J189)</f>
        <v/>
      </c>
      <c r="F162" s="128" t="str">
        <f>IF('INT-Pivots'!K189="","",IF('INT-Pivots'!K189="(blank)","Project end",VALUE('INT-Pivots'!K189)))</f>
        <v/>
      </c>
      <c r="G162" s="119" t="str">
        <f>IF('INT-Pivots'!S189="","",IF('INT-Pivots'!S189="(blank)","-",'INT-Pivots'!S189))</f>
        <v/>
      </c>
      <c r="H162" s="116" t="str">
        <f>IF('INT-Pivots'!L189=0,"",'INT-Pivots'!L189)</f>
        <v/>
      </c>
      <c r="I162" s="120" t="str">
        <f>IF('INT-Pivots'!M189=0,"",IF('INT-Pivots'!M189="(blank)","",'INT-Pivots'!M189))</f>
        <v/>
      </c>
      <c r="J162" s="116" t="str">
        <f>IF('INT-Pivots'!N189="","",'INT-Pivots'!N189)</f>
        <v/>
      </c>
      <c r="K162" s="116" t="str">
        <f>IF('INT-Pivots'!F189=0,"",IF('INT-Pivots'!F189="(blank)","",'INT-Pivots'!F189))</f>
        <v/>
      </c>
      <c r="L162" s="94" t="str">
        <f>IF('INT-Pivots'!O189="","",'INT-Pivots'!O189)</f>
        <v/>
      </c>
      <c r="M162" s="94"/>
      <c r="N162" s="94"/>
      <c r="O162" s="94"/>
      <c r="P162" s="74"/>
      <c r="Q162" s="74"/>
      <c r="R162" s="121"/>
      <c r="S162" s="122"/>
      <c r="T162" s="122"/>
      <c r="U162" s="122"/>
      <c r="V162" s="122"/>
      <c r="W162" s="122"/>
      <c r="X162" s="122"/>
      <c r="Y162" s="122"/>
      <c r="Z162" s="122"/>
      <c r="AA162" s="122"/>
      <c r="AB162" s="122"/>
      <c r="AC162" s="122"/>
      <c r="AD162" s="122"/>
      <c r="AE162" s="122"/>
      <c r="AF162" s="122"/>
      <c r="AG162" s="122"/>
      <c r="AH162" s="122"/>
      <c r="AI162" s="122"/>
      <c r="AJ162" s="122"/>
      <c r="AK162" s="122"/>
      <c r="AL162" s="122"/>
      <c r="AM162" s="122"/>
      <c r="AN162" s="122"/>
      <c r="AO162" s="122"/>
      <c r="AP162" s="122"/>
      <c r="AQ162" s="122"/>
      <c r="AR162" s="122"/>
      <c r="AS162" s="122"/>
      <c r="AT162" s="122"/>
      <c r="AU162" s="122"/>
      <c r="AV162" s="122"/>
    </row>
    <row r="163" spans="2:48" s="70" customFormat="1" ht="12" x14ac:dyDescent="0.3">
      <c r="B163" s="115" t="str">
        <f>IF('INT-Pivots'!G190="","",'INT-Pivots'!G190)</f>
        <v/>
      </c>
      <c r="C163" s="116" t="str">
        <f>IF('INT-Pivots'!H190="","",'INT-Pivots'!H190)</f>
        <v/>
      </c>
      <c r="D163" s="117" t="str">
        <f>IF('INT-Pivots'!I190="","",IF(VALUE('INT-Pivots'!I190)=0,"",VALUE('INT-Pivots'!I190)))</f>
        <v/>
      </c>
      <c r="E163" s="118" t="str">
        <f>IF('INT-Pivots'!J190=0,"",'INT-Pivots'!J190)</f>
        <v/>
      </c>
      <c r="F163" s="128" t="str">
        <f>IF('INT-Pivots'!K190="","",IF('INT-Pivots'!K190="(blank)","Project end",VALUE('INT-Pivots'!K190)))</f>
        <v/>
      </c>
      <c r="G163" s="119" t="str">
        <f>IF('INT-Pivots'!S190="","",IF('INT-Pivots'!S190="(blank)","-",'INT-Pivots'!S190))</f>
        <v/>
      </c>
      <c r="H163" s="116" t="str">
        <f>IF('INT-Pivots'!L190=0,"",'INT-Pivots'!L190)</f>
        <v/>
      </c>
      <c r="I163" s="120" t="str">
        <f>IF('INT-Pivots'!M190=0,"",IF('INT-Pivots'!M190="(blank)","",'INT-Pivots'!M190))</f>
        <v/>
      </c>
      <c r="J163" s="116" t="str">
        <f>IF('INT-Pivots'!N190="","",'INT-Pivots'!N190)</f>
        <v/>
      </c>
      <c r="K163" s="116" t="str">
        <f>IF('INT-Pivots'!F190=0,"",IF('INT-Pivots'!F190="(blank)","",'INT-Pivots'!F190))</f>
        <v/>
      </c>
      <c r="L163" s="94" t="str">
        <f>IF('INT-Pivots'!O190="","",'INT-Pivots'!O190)</f>
        <v/>
      </c>
      <c r="M163" s="94"/>
      <c r="N163" s="94"/>
      <c r="O163" s="94"/>
      <c r="P163" s="74"/>
      <c r="Q163" s="74"/>
      <c r="R163" s="121"/>
      <c r="S163" s="122"/>
      <c r="T163" s="122"/>
      <c r="U163" s="122"/>
      <c r="V163" s="122"/>
      <c r="W163" s="122"/>
      <c r="X163" s="122"/>
      <c r="Y163" s="122"/>
      <c r="Z163" s="122"/>
      <c r="AA163" s="122"/>
      <c r="AB163" s="122"/>
      <c r="AC163" s="122"/>
      <c r="AD163" s="122"/>
      <c r="AE163" s="122"/>
      <c r="AF163" s="122"/>
      <c r="AG163" s="122"/>
      <c r="AH163" s="122"/>
      <c r="AI163" s="122"/>
      <c r="AJ163" s="122"/>
      <c r="AK163" s="122"/>
      <c r="AL163" s="122"/>
      <c r="AM163" s="122"/>
      <c r="AN163" s="122"/>
      <c r="AO163" s="122"/>
      <c r="AP163" s="122"/>
      <c r="AQ163" s="122"/>
      <c r="AR163" s="122"/>
      <c r="AS163" s="122"/>
      <c r="AT163" s="122"/>
      <c r="AU163" s="122"/>
      <c r="AV163" s="122"/>
    </row>
    <row r="164" spans="2:48" s="70" customFormat="1" ht="12" x14ac:dyDescent="0.3">
      <c r="B164" s="115" t="str">
        <f>IF('INT-Pivots'!G191="","",'INT-Pivots'!G191)</f>
        <v/>
      </c>
      <c r="C164" s="116" t="str">
        <f>IF('INT-Pivots'!H191="","",'INT-Pivots'!H191)</f>
        <v/>
      </c>
      <c r="D164" s="117" t="str">
        <f>IF('INT-Pivots'!I191="","",IF(VALUE('INT-Pivots'!I191)=0,"",VALUE('INT-Pivots'!I191)))</f>
        <v/>
      </c>
      <c r="E164" s="118" t="str">
        <f>IF('INT-Pivots'!J191=0,"",'INT-Pivots'!J191)</f>
        <v/>
      </c>
      <c r="F164" s="128" t="str">
        <f>IF('INT-Pivots'!K191="","",IF('INT-Pivots'!K191="(blank)","Project end",VALUE('INT-Pivots'!K191)))</f>
        <v/>
      </c>
      <c r="G164" s="119" t="str">
        <f>IF('INT-Pivots'!S191="","",IF('INT-Pivots'!S191="(blank)","-",'INT-Pivots'!S191))</f>
        <v/>
      </c>
      <c r="H164" s="116" t="str">
        <f>IF('INT-Pivots'!L191=0,"",'INT-Pivots'!L191)</f>
        <v/>
      </c>
      <c r="I164" s="120" t="str">
        <f>IF('INT-Pivots'!M191=0,"",IF('INT-Pivots'!M191="(blank)","",'INT-Pivots'!M191))</f>
        <v/>
      </c>
      <c r="J164" s="116" t="str">
        <f>IF('INT-Pivots'!N191="","",'INT-Pivots'!N191)</f>
        <v/>
      </c>
      <c r="K164" s="116" t="str">
        <f>IF('INT-Pivots'!F191=0,"",IF('INT-Pivots'!F191="(blank)","",'INT-Pivots'!F191))</f>
        <v/>
      </c>
      <c r="L164" s="94" t="str">
        <f>IF('INT-Pivots'!O191="","",'INT-Pivots'!O191)</f>
        <v/>
      </c>
      <c r="M164" s="94"/>
      <c r="N164" s="94"/>
      <c r="O164" s="94"/>
      <c r="P164" s="74"/>
      <c r="Q164" s="74"/>
      <c r="R164" s="121"/>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2"/>
      <c r="AR164" s="122"/>
      <c r="AS164" s="122"/>
      <c r="AT164" s="122"/>
      <c r="AU164" s="122"/>
      <c r="AV164" s="122"/>
    </row>
    <row r="165" spans="2:48" s="70" customFormat="1" ht="12" x14ac:dyDescent="0.3">
      <c r="B165" s="115" t="str">
        <f>IF('INT-Pivots'!G192="","",'INT-Pivots'!G192)</f>
        <v/>
      </c>
      <c r="C165" s="116" t="str">
        <f>IF('INT-Pivots'!H192="","",'INT-Pivots'!H192)</f>
        <v/>
      </c>
      <c r="D165" s="117" t="str">
        <f>IF('INT-Pivots'!I192="","",IF(VALUE('INT-Pivots'!I192)=0,"",VALUE('INT-Pivots'!I192)))</f>
        <v/>
      </c>
      <c r="E165" s="118" t="str">
        <f>IF('INT-Pivots'!J192=0,"",'INT-Pivots'!J192)</f>
        <v/>
      </c>
      <c r="F165" s="128" t="str">
        <f>IF('INT-Pivots'!K192="","",IF('INT-Pivots'!K192="(blank)","Project end",VALUE('INT-Pivots'!K192)))</f>
        <v/>
      </c>
      <c r="G165" s="119" t="str">
        <f>IF('INT-Pivots'!S192="","",IF('INT-Pivots'!S192="(blank)","-",'INT-Pivots'!S192))</f>
        <v/>
      </c>
      <c r="H165" s="116" t="str">
        <f>IF('INT-Pivots'!L192=0,"",'INT-Pivots'!L192)</f>
        <v/>
      </c>
      <c r="I165" s="120" t="str">
        <f>IF('INT-Pivots'!M192=0,"",IF('INT-Pivots'!M192="(blank)","",'INT-Pivots'!M192))</f>
        <v/>
      </c>
      <c r="J165" s="116" t="str">
        <f>IF('INT-Pivots'!N192="","",'INT-Pivots'!N192)</f>
        <v/>
      </c>
      <c r="K165" s="116" t="str">
        <f>IF('INT-Pivots'!F192=0,"",IF('INT-Pivots'!F192="(blank)","",'INT-Pivots'!F192))</f>
        <v/>
      </c>
      <c r="L165" s="94" t="str">
        <f>IF('INT-Pivots'!O192="","",'INT-Pivots'!O192)</f>
        <v/>
      </c>
      <c r="M165" s="94"/>
      <c r="N165" s="94"/>
      <c r="O165" s="94"/>
      <c r="P165" s="74"/>
      <c r="Q165" s="74"/>
      <c r="R165" s="121"/>
      <c r="S165" s="122"/>
      <c r="T165" s="122"/>
      <c r="U165" s="122"/>
      <c r="V165" s="122"/>
      <c r="W165" s="122"/>
      <c r="X165" s="122"/>
      <c r="Y165" s="122"/>
      <c r="Z165" s="122"/>
      <c r="AA165" s="122"/>
      <c r="AB165" s="122"/>
      <c r="AC165" s="122"/>
      <c r="AD165" s="122"/>
      <c r="AE165" s="122"/>
      <c r="AF165" s="122"/>
      <c r="AG165" s="122"/>
      <c r="AH165" s="122"/>
      <c r="AI165" s="122"/>
      <c r="AJ165" s="122"/>
      <c r="AK165" s="122"/>
      <c r="AL165" s="122"/>
      <c r="AM165" s="122"/>
      <c r="AN165" s="122"/>
      <c r="AO165" s="122"/>
      <c r="AP165" s="122"/>
      <c r="AQ165" s="122"/>
      <c r="AR165" s="122"/>
      <c r="AS165" s="122"/>
      <c r="AT165" s="122"/>
      <c r="AU165" s="122"/>
      <c r="AV165" s="122"/>
    </row>
    <row r="166" spans="2:48" s="70" customFormat="1" ht="12" x14ac:dyDescent="0.3">
      <c r="B166" s="115" t="str">
        <f>IF('INT-Pivots'!G193="","",'INT-Pivots'!G193)</f>
        <v/>
      </c>
      <c r="C166" s="116" t="str">
        <f>IF('INT-Pivots'!H193="","",'INT-Pivots'!H193)</f>
        <v/>
      </c>
      <c r="D166" s="117" t="str">
        <f>IF('INT-Pivots'!I193="","",IF(VALUE('INT-Pivots'!I193)=0,"",VALUE('INT-Pivots'!I193)))</f>
        <v/>
      </c>
      <c r="E166" s="118" t="str">
        <f>IF('INT-Pivots'!J193=0,"",'INT-Pivots'!J193)</f>
        <v/>
      </c>
      <c r="F166" s="128" t="str">
        <f>IF('INT-Pivots'!K193="","",IF('INT-Pivots'!K193="(blank)","Project end",VALUE('INT-Pivots'!K193)))</f>
        <v/>
      </c>
      <c r="G166" s="119" t="str">
        <f>IF('INT-Pivots'!S193="","",IF('INT-Pivots'!S193="(blank)","-",'INT-Pivots'!S193))</f>
        <v/>
      </c>
      <c r="H166" s="116" t="str">
        <f>IF('INT-Pivots'!L193=0,"",'INT-Pivots'!L193)</f>
        <v/>
      </c>
      <c r="I166" s="120" t="str">
        <f>IF('INT-Pivots'!M193=0,"",IF('INT-Pivots'!M193="(blank)","",'INT-Pivots'!M193))</f>
        <v/>
      </c>
      <c r="J166" s="116" t="str">
        <f>IF('INT-Pivots'!N193="","",'INT-Pivots'!N193)</f>
        <v/>
      </c>
      <c r="K166" s="116" t="str">
        <f>IF('INT-Pivots'!F193=0,"",IF('INT-Pivots'!F193="(blank)","",'INT-Pivots'!F193))</f>
        <v/>
      </c>
      <c r="L166" s="94" t="str">
        <f>IF('INT-Pivots'!O193="","",'INT-Pivots'!O193)</f>
        <v/>
      </c>
      <c r="M166" s="94"/>
      <c r="N166" s="94"/>
      <c r="O166" s="94"/>
      <c r="P166" s="74"/>
      <c r="Q166" s="74"/>
      <c r="R166" s="121"/>
      <c r="S166" s="122"/>
      <c r="T166" s="122"/>
      <c r="U166" s="122"/>
      <c r="V166" s="122"/>
      <c r="W166" s="122"/>
      <c r="X166" s="122"/>
      <c r="Y166" s="122"/>
      <c r="Z166" s="122"/>
      <c r="AA166" s="122"/>
      <c r="AB166" s="122"/>
      <c r="AC166" s="122"/>
      <c r="AD166" s="122"/>
      <c r="AE166" s="122"/>
      <c r="AF166" s="122"/>
      <c r="AG166" s="122"/>
      <c r="AH166" s="122"/>
      <c r="AI166" s="122"/>
      <c r="AJ166" s="122"/>
      <c r="AK166" s="122"/>
      <c r="AL166" s="122"/>
      <c r="AM166" s="122"/>
      <c r="AN166" s="122"/>
      <c r="AO166" s="122"/>
      <c r="AP166" s="122"/>
      <c r="AQ166" s="122"/>
      <c r="AR166" s="122"/>
      <c r="AS166" s="122"/>
      <c r="AT166" s="122"/>
      <c r="AU166" s="122"/>
      <c r="AV166" s="122"/>
    </row>
    <row r="167" spans="2:48" s="70" customFormat="1" ht="12" x14ac:dyDescent="0.3">
      <c r="B167" s="115" t="str">
        <f>IF('INT-Pivots'!G194="","",'INT-Pivots'!G194)</f>
        <v/>
      </c>
      <c r="C167" s="116" t="str">
        <f>IF('INT-Pivots'!H194="","",'INT-Pivots'!H194)</f>
        <v/>
      </c>
      <c r="D167" s="117" t="str">
        <f>IF('INT-Pivots'!I194="","",IF(VALUE('INT-Pivots'!I194)=0,"",VALUE('INT-Pivots'!I194)))</f>
        <v/>
      </c>
      <c r="E167" s="118" t="str">
        <f>IF('INT-Pivots'!J194=0,"",'INT-Pivots'!J194)</f>
        <v/>
      </c>
      <c r="F167" s="128" t="str">
        <f>IF('INT-Pivots'!K194="","",IF('INT-Pivots'!K194="(blank)","Project end",VALUE('INT-Pivots'!K194)))</f>
        <v/>
      </c>
      <c r="G167" s="119" t="str">
        <f>IF('INT-Pivots'!S194="","",IF('INT-Pivots'!S194="(blank)","-",'INT-Pivots'!S194))</f>
        <v/>
      </c>
      <c r="H167" s="116" t="str">
        <f>IF('INT-Pivots'!L194=0,"",'INT-Pivots'!L194)</f>
        <v/>
      </c>
      <c r="I167" s="120" t="str">
        <f>IF('INT-Pivots'!M194=0,"",IF('INT-Pivots'!M194="(blank)","",'INT-Pivots'!M194))</f>
        <v/>
      </c>
      <c r="J167" s="116" t="str">
        <f>IF('INT-Pivots'!N194="","",'INT-Pivots'!N194)</f>
        <v/>
      </c>
      <c r="K167" s="116" t="str">
        <f>IF('INT-Pivots'!F194=0,"",IF('INT-Pivots'!F194="(blank)","",'INT-Pivots'!F194))</f>
        <v/>
      </c>
      <c r="L167" s="94" t="str">
        <f>IF('INT-Pivots'!O194="","",'INT-Pivots'!O194)</f>
        <v/>
      </c>
      <c r="M167" s="94"/>
      <c r="N167" s="94"/>
      <c r="O167" s="94"/>
      <c r="P167" s="74"/>
      <c r="Q167" s="74"/>
      <c r="R167" s="121"/>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2"/>
      <c r="AT167" s="122"/>
      <c r="AU167" s="122"/>
      <c r="AV167" s="122"/>
    </row>
    <row r="168" spans="2:48" s="70" customFormat="1" ht="12" x14ac:dyDescent="0.3">
      <c r="B168" s="115" t="str">
        <f>IF('INT-Pivots'!G195="","",'INT-Pivots'!G195)</f>
        <v/>
      </c>
      <c r="C168" s="116" t="str">
        <f>IF('INT-Pivots'!H195="","",'INT-Pivots'!H195)</f>
        <v/>
      </c>
      <c r="D168" s="117" t="str">
        <f>IF('INT-Pivots'!I195="","",IF(VALUE('INT-Pivots'!I195)=0,"",VALUE('INT-Pivots'!I195)))</f>
        <v/>
      </c>
      <c r="E168" s="118" t="str">
        <f>IF('INT-Pivots'!J195=0,"",'INT-Pivots'!J195)</f>
        <v/>
      </c>
      <c r="F168" s="128" t="str">
        <f>IF('INT-Pivots'!K195="","",IF('INT-Pivots'!K195="(blank)","Project end",VALUE('INT-Pivots'!K195)))</f>
        <v/>
      </c>
      <c r="G168" s="119" t="str">
        <f>IF('INT-Pivots'!S195="","",IF('INT-Pivots'!S195="(blank)","-",'INT-Pivots'!S195))</f>
        <v/>
      </c>
      <c r="H168" s="116" t="str">
        <f>IF('INT-Pivots'!L195=0,"",'INT-Pivots'!L195)</f>
        <v/>
      </c>
      <c r="I168" s="120" t="str">
        <f>IF('INT-Pivots'!M195=0,"",IF('INT-Pivots'!M195="(blank)","",'INT-Pivots'!M195))</f>
        <v/>
      </c>
      <c r="J168" s="116" t="str">
        <f>IF('INT-Pivots'!N195="","",'INT-Pivots'!N195)</f>
        <v/>
      </c>
      <c r="K168" s="116" t="str">
        <f>IF('INT-Pivots'!F195=0,"",IF('INT-Pivots'!F195="(blank)","",'INT-Pivots'!F195))</f>
        <v/>
      </c>
      <c r="L168" s="94" t="str">
        <f>IF('INT-Pivots'!O195="","",'INT-Pivots'!O195)</f>
        <v/>
      </c>
      <c r="M168" s="94"/>
      <c r="N168" s="94"/>
      <c r="O168" s="94"/>
      <c r="P168" s="74"/>
      <c r="Q168" s="74"/>
      <c r="R168" s="121"/>
      <c r="S168" s="122"/>
      <c r="T168" s="122"/>
      <c r="U168" s="122"/>
      <c r="V168" s="122"/>
      <c r="W168" s="122"/>
      <c r="X168" s="122"/>
      <c r="Y168" s="122"/>
      <c r="Z168" s="122"/>
      <c r="AA168" s="122"/>
      <c r="AB168" s="122"/>
      <c r="AC168" s="122"/>
      <c r="AD168" s="122"/>
      <c r="AE168" s="122"/>
      <c r="AF168" s="122"/>
      <c r="AG168" s="122"/>
      <c r="AH168" s="122"/>
      <c r="AI168" s="122"/>
      <c r="AJ168" s="122"/>
      <c r="AK168" s="122"/>
      <c r="AL168" s="122"/>
      <c r="AM168" s="122"/>
      <c r="AN168" s="122"/>
      <c r="AO168" s="122"/>
      <c r="AP168" s="122"/>
      <c r="AQ168" s="122"/>
      <c r="AR168" s="122"/>
      <c r="AS168" s="122"/>
      <c r="AT168" s="122"/>
      <c r="AU168" s="122"/>
      <c r="AV168" s="122"/>
    </row>
    <row r="169" spans="2:48" s="70" customFormat="1" ht="12" x14ac:dyDescent="0.3">
      <c r="B169" s="115" t="str">
        <f>IF('INT-Pivots'!G196="","",'INT-Pivots'!G196)</f>
        <v/>
      </c>
      <c r="C169" s="116" t="str">
        <f>IF('INT-Pivots'!H196="","",'INT-Pivots'!H196)</f>
        <v/>
      </c>
      <c r="D169" s="117" t="str">
        <f>IF('INT-Pivots'!I196="","",IF(VALUE('INT-Pivots'!I196)=0,"",VALUE('INT-Pivots'!I196)))</f>
        <v/>
      </c>
      <c r="E169" s="118" t="str">
        <f>IF('INT-Pivots'!J196=0,"",'INT-Pivots'!J196)</f>
        <v/>
      </c>
      <c r="F169" s="128" t="str">
        <f>IF('INT-Pivots'!K196="","",IF('INT-Pivots'!K196="(blank)","Project end",VALUE('INT-Pivots'!K196)))</f>
        <v/>
      </c>
      <c r="G169" s="119" t="str">
        <f>IF('INT-Pivots'!S196="","",IF('INT-Pivots'!S196="(blank)","-",'INT-Pivots'!S196))</f>
        <v/>
      </c>
      <c r="H169" s="116" t="str">
        <f>IF('INT-Pivots'!L196=0,"",'INT-Pivots'!L196)</f>
        <v/>
      </c>
      <c r="I169" s="120" t="str">
        <f>IF('INT-Pivots'!M196=0,"",IF('INT-Pivots'!M196="(blank)","",'INT-Pivots'!M196))</f>
        <v/>
      </c>
      <c r="J169" s="116" t="str">
        <f>IF('INT-Pivots'!N196="","",'INT-Pivots'!N196)</f>
        <v/>
      </c>
      <c r="K169" s="116" t="str">
        <f>IF('INT-Pivots'!F196=0,"",IF('INT-Pivots'!F196="(blank)","",'INT-Pivots'!F196))</f>
        <v/>
      </c>
      <c r="L169" s="94" t="str">
        <f>IF('INT-Pivots'!O196="","",'INT-Pivots'!O196)</f>
        <v/>
      </c>
      <c r="M169" s="94"/>
      <c r="N169" s="94"/>
      <c r="O169" s="94"/>
      <c r="P169" s="74"/>
      <c r="Q169" s="74"/>
      <c r="R169" s="121"/>
      <c r="S169" s="122"/>
      <c r="T169" s="122"/>
      <c r="U169" s="122"/>
      <c r="V169" s="122"/>
      <c r="W169" s="122"/>
      <c r="X169" s="122"/>
      <c r="Y169" s="122"/>
      <c r="Z169" s="122"/>
      <c r="AA169" s="122"/>
      <c r="AB169" s="122"/>
      <c r="AC169" s="122"/>
      <c r="AD169" s="122"/>
      <c r="AE169" s="122"/>
      <c r="AF169" s="122"/>
      <c r="AG169" s="122"/>
      <c r="AH169" s="122"/>
      <c r="AI169" s="122"/>
      <c r="AJ169" s="122"/>
      <c r="AK169" s="122"/>
      <c r="AL169" s="122"/>
      <c r="AM169" s="122"/>
      <c r="AN169" s="122"/>
      <c r="AO169" s="122"/>
      <c r="AP169" s="122"/>
      <c r="AQ169" s="122"/>
      <c r="AR169" s="122"/>
      <c r="AS169" s="122"/>
      <c r="AT169" s="122"/>
      <c r="AU169" s="122"/>
      <c r="AV169" s="122"/>
    </row>
    <row r="170" spans="2:48" s="70" customFormat="1" ht="12" x14ac:dyDescent="0.3">
      <c r="B170" s="115" t="str">
        <f>IF('INT-Pivots'!G197="","",'INT-Pivots'!G197)</f>
        <v/>
      </c>
      <c r="C170" s="116" t="str">
        <f>IF('INT-Pivots'!H197="","",'INT-Pivots'!H197)</f>
        <v/>
      </c>
      <c r="D170" s="117" t="str">
        <f>IF('INT-Pivots'!I197="","",IF(VALUE('INT-Pivots'!I197)=0,"",VALUE('INT-Pivots'!I197)))</f>
        <v/>
      </c>
      <c r="E170" s="118" t="str">
        <f>IF('INT-Pivots'!J197=0,"",'INT-Pivots'!J197)</f>
        <v/>
      </c>
      <c r="F170" s="128" t="str">
        <f>IF('INT-Pivots'!K197="","",IF('INT-Pivots'!K197="(blank)","Project end",VALUE('INT-Pivots'!K197)))</f>
        <v/>
      </c>
      <c r="G170" s="119" t="str">
        <f>IF('INT-Pivots'!S197="","",IF('INT-Pivots'!S197="(blank)","-",'INT-Pivots'!S197))</f>
        <v/>
      </c>
      <c r="H170" s="116" t="str">
        <f>IF('INT-Pivots'!L197=0,"",'INT-Pivots'!L197)</f>
        <v/>
      </c>
      <c r="I170" s="120" t="str">
        <f>IF('INT-Pivots'!M197=0,"",IF('INT-Pivots'!M197="(blank)","",'INT-Pivots'!M197))</f>
        <v/>
      </c>
      <c r="J170" s="116" t="str">
        <f>IF('INT-Pivots'!N197="","",'INT-Pivots'!N197)</f>
        <v/>
      </c>
      <c r="K170" s="116" t="str">
        <f>IF('INT-Pivots'!F197=0,"",IF('INT-Pivots'!F197="(blank)","",'INT-Pivots'!F197))</f>
        <v/>
      </c>
      <c r="L170" s="94" t="str">
        <f>IF('INT-Pivots'!O197="","",'INT-Pivots'!O197)</f>
        <v/>
      </c>
      <c r="M170" s="94"/>
      <c r="N170" s="94"/>
      <c r="O170" s="94"/>
      <c r="P170" s="74"/>
      <c r="Q170" s="74"/>
      <c r="R170" s="121"/>
      <c r="S170" s="122"/>
      <c r="T170" s="122"/>
      <c r="U170" s="122"/>
      <c r="V170" s="122"/>
      <c r="W170" s="122"/>
      <c r="X170" s="122"/>
      <c r="Y170" s="122"/>
      <c r="Z170" s="122"/>
      <c r="AA170" s="122"/>
      <c r="AB170" s="122"/>
      <c r="AC170" s="122"/>
      <c r="AD170" s="122"/>
      <c r="AE170" s="122"/>
      <c r="AF170" s="122"/>
      <c r="AG170" s="122"/>
      <c r="AH170" s="122"/>
      <c r="AI170" s="122"/>
      <c r="AJ170" s="122"/>
      <c r="AK170" s="122"/>
      <c r="AL170" s="122"/>
      <c r="AM170" s="122"/>
      <c r="AN170" s="122"/>
      <c r="AO170" s="122"/>
      <c r="AP170" s="122"/>
      <c r="AQ170" s="122"/>
      <c r="AR170" s="122"/>
      <c r="AS170" s="122"/>
      <c r="AT170" s="122"/>
      <c r="AU170" s="122"/>
      <c r="AV170" s="122"/>
    </row>
    <row r="171" spans="2:48" s="70" customFormat="1" ht="12" x14ac:dyDescent="0.3">
      <c r="B171" s="115" t="str">
        <f>IF('INT-Pivots'!G198="","",'INT-Pivots'!G198)</f>
        <v/>
      </c>
      <c r="C171" s="116" t="str">
        <f>IF('INT-Pivots'!H198="","",'INT-Pivots'!H198)</f>
        <v/>
      </c>
      <c r="D171" s="117" t="str">
        <f>IF('INT-Pivots'!I198="","",IF(VALUE('INT-Pivots'!I198)=0,"",VALUE('INT-Pivots'!I198)))</f>
        <v/>
      </c>
      <c r="E171" s="118" t="str">
        <f>IF('INT-Pivots'!J198=0,"",'INT-Pivots'!J198)</f>
        <v/>
      </c>
      <c r="F171" s="128" t="str">
        <f>IF('INT-Pivots'!K198="","",IF('INT-Pivots'!K198="(blank)","Project end",VALUE('INT-Pivots'!K198)))</f>
        <v/>
      </c>
      <c r="G171" s="119" t="str">
        <f>IF('INT-Pivots'!S198="","",IF('INT-Pivots'!S198="(blank)","-",'INT-Pivots'!S198))</f>
        <v/>
      </c>
      <c r="H171" s="116" t="str">
        <f>IF('INT-Pivots'!L198=0,"",'INT-Pivots'!L198)</f>
        <v/>
      </c>
      <c r="I171" s="120" t="str">
        <f>IF('INT-Pivots'!M198=0,"",IF('INT-Pivots'!M198="(blank)","",'INT-Pivots'!M198))</f>
        <v/>
      </c>
      <c r="J171" s="116" t="str">
        <f>IF('INT-Pivots'!N198="","",'INT-Pivots'!N198)</f>
        <v/>
      </c>
      <c r="K171" s="116" t="str">
        <f>IF('INT-Pivots'!F198=0,"",IF('INT-Pivots'!F198="(blank)","",'INT-Pivots'!F198))</f>
        <v/>
      </c>
      <c r="L171" s="94" t="str">
        <f>IF('INT-Pivots'!O198="","",'INT-Pivots'!O198)</f>
        <v/>
      </c>
      <c r="M171" s="94"/>
      <c r="N171" s="94"/>
      <c r="O171" s="94"/>
      <c r="P171" s="74"/>
      <c r="Q171" s="74"/>
      <c r="R171" s="121"/>
      <c r="S171" s="122"/>
      <c r="T171" s="122"/>
      <c r="U171" s="122"/>
      <c r="V171" s="122"/>
      <c r="W171" s="122"/>
      <c r="X171" s="122"/>
      <c r="Y171" s="122"/>
      <c r="Z171" s="122"/>
      <c r="AA171" s="122"/>
      <c r="AB171" s="122"/>
      <c r="AC171" s="122"/>
      <c r="AD171" s="122"/>
      <c r="AE171" s="122"/>
      <c r="AF171" s="122"/>
      <c r="AG171" s="122"/>
      <c r="AH171" s="122"/>
      <c r="AI171" s="122"/>
      <c r="AJ171" s="122"/>
      <c r="AK171" s="122"/>
      <c r="AL171" s="122"/>
      <c r="AM171" s="122"/>
      <c r="AN171" s="122"/>
      <c r="AO171" s="122"/>
      <c r="AP171" s="122"/>
      <c r="AQ171" s="122"/>
      <c r="AR171" s="122"/>
      <c r="AS171" s="122"/>
      <c r="AT171" s="122"/>
      <c r="AU171" s="122"/>
      <c r="AV171" s="122"/>
    </row>
    <row r="172" spans="2:48" s="70" customFormat="1" ht="12" x14ac:dyDescent="0.3">
      <c r="B172" s="115" t="str">
        <f>IF('INT-Pivots'!G199="","",'INT-Pivots'!G199)</f>
        <v/>
      </c>
      <c r="C172" s="116" t="str">
        <f>IF('INT-Pivots'!H199="","",'INT-Pivots'!H199)</f>
        <v/>
      </c>
      <c r="D172" s="117" t="str">
        <f>IF('INT-Pivots'!I199="","",IF(VALUE('INT-Pivots'!I199)=0,"",VALUE('INT-Pivots'!I199)))</f>
        <v/>
      </c>
      <c r="E172" s="118" t="str">
        <f>IF('INT-Pivots'!J199=0,"",'INT-Pivots'!J199)</f>
        <v/>
      </c>
      <c r="F172" s="128" t="str">
        <f>IF('INT-Pivots'!K199="","",IF('INT-Pivots'!K199="(blank)","Project end",VALUE('INT-Pivots'!K199)))</f>
        <v/>
      </c>
      <c r="G172" s="119" t="str">
        <f>IF('INT-Pivots'!S199="","",IF('INT-Pivots'!S199="(blank)","-",'INT-Pivots'!S199))</f>
        <v/>
      </c>
      <c r="H172" s="116" t="str">
        <f>IF('INT-Pivots'!L199=0,"",'INT-Pivots'!L199)</f>
        <v/>
      </c>
      <c r="I172" s="120" t="str">
        <f>IF('INT-Pivots'!M199=0,"",IF('INT-Pivots'!M199="(blank)","",'INT-Pivots'!M199))</f>
        <v/>
      </c>
      <c r="J172" s="116" t="str">
        <f>IF('INT-Pivots'!N199="","",'INT-Pivots'!N199)</f>
        <v/>
      </c>
      <c r="K172" s="116" t="str">
        <f>IF('INT-Pivots'!F199=0,"",IF('INT-Pivots'!F199="(blank)","",'INT-Pivots'!F199))</f>
        <v/>
      </c>
      <c r="L172" s="94" t="str">
        <f>IF('INT-Pivots'!O199="","",'INT-Pivots'!O199)</f>
        <v/>
      </c>
      <c r="M172" s="94"/>
      <c r="N172" s="94"/>
      <c r="O172" s="94"/>
      <c r="P172" s="74"/>
      <c r="Q172" s="74"/>
      <c r="R172" s="121"/>
      <c r="S172" s="122"/>
      <c r="T172" s="122"/>
      <c r="U172" s="122"/>
      <c r="V172" s="122"/>
      <c r="W172" s="122"/>
      <c r="X172" s="122"/>
      <c r="Y172" s="122"/>
      <c r="Z172" s="122"/>
      <c r="AA172" s="122"/>
      <c r="AB172" s="122"/>
      <c r="AC172" s="122"/>
      <c r="AD172" s="122"/>
      <c r="AE172" s="122"/>
      <c r="AF172" s="122"/>
      <c r="AG172" s="122"/>
      <c r="AH172" s="122"/>
      <c r="AI172" s="122"/>
      <c r="AJ172" s="122"/>
      <c r="AK172" s="122"/>
      <c r="AL172" s="122"/>
      <c r="AM172" s="122"/>
      <c r="AN172" s="122"/>
      <c r="AO172" s="122"/>
      <c r="AP172" s="122"/>
      <c r="AQ172" s="122"/>
      <c r="AR172" s="122"/>
      <c r="AS172" s="122"/>
      <c r="AT172" s="122"/>
      <c r="AU172" s="122"/>
      <c r="AV172" s="122"/>
    </row>
    <row r="173" spans="2:48" s="70" customFormat="1" ht="12" x14ac:dyDescent="0.3">
      <c r="B173" s="115" t="str">
        <f>IF('INT-Pivots'!G200="","",'INT-Pivots'!G200)</f>
        <v/>
      </c>
      <c r="C173" s="116" t="str">
        <f>IF('INT-Pivots'!H200="","",'INT-Pivots'!H200)</f>
        <v/>
      </c>
      <c r="D173" s="117" t="str">
        <f>IF('INT-Pivots'!I200="","",IF(VALUE('INT-Pivots'!I200)=0,"",VALUE('INT-Pivots'!I200)))</f>
        <v/>
      </c>
      <c r="E173" s="118" t="str">
        <f>IF('INT-Pivots'!J200=0,"",'INT-Pivots'!J200)</f>
        <v/>
      </c>
      <c r="F173" s="128" t="str">
        <f>IF('INT-Pivots'!K200="","",IF('INT-Pivots'!K200="(blank)","Project end",VALUE('INT-Pivots'!K200)))</f>
        <v/>
      </c>
      <c r="G173" s="119" t="str">
        <f>IF('INT-Pivots'!S200="","",IF('INT-Pivots'!S200="(blank)","-",'INT-Pivots'!S200))</f>
        <v/>
      </c>
      <c r="H173" s="116" t="str">
        <f>IF('INT-Pivots'!L200=0,"",'INT-Pivots'!L200)</f>
        <v/>
      </c>
      <c r="I173" s="120" t="str">
        <f>IF('INT-Pivots'!M200=0,"",IF('INT-Pivots'!M200="(blank)","",'INT-Pivots'!M200))</f>
        <v/>
      </c>
      <c r="J173" s="116" t="str">
        <f>IF('INT-Pivots'!N200="","",'INT-Pivots'!N200)</f>
        <v/>
      </c>
      <c r="K173" s="116" t="str">
        <f>IF('INT-Pivots'!F200=0,"",IF('INT-Pivots'!F200="(blank)","",'INT-Pivots'!F200))</f>
        <v/>
      </c>
      <c r="L173" s="94" t="str">
        <f>IF('INT-Pivots'!O200="","",'INT-Pivots'!O200)</f>
        <v/>
      </c>
      <c r="M173" s="94"/>
      <c r="N173" s="94"/>
      <c r="O173" s="94"/>
      <c r="P173" s="74"/>
      <c r="Q173" s="74"/>
      <c r="R173" s="121"/>
      <c r="S173" s="122"/>
      <c r="T173" s="122"/>
      <c r="U173" s="122"/>
      <c r="V173" s="122"/>
      <c r="W173" s="122"/>
      <c r="X173" s="122"/>
      <c r="Y173" s="122"/>
      <c r="Z173" s="122"/>
      <c r="AA173" s="122"/>
      <c r="AB173" s="122"/>
      <c r="AC173" s="122"/>
      <c r="AD173" s="122"/>
      <c r="AE173" s="122"/>
      <c r="AF173" s="122"/>
      <c r="AG173" s="122"/>
      <c r="AH173" s="122"/>
      <c r="AI173" s="122"/>
      <c r="AJ173" s="122"/>
      <c r="AK173" s="122"/>
      <c r="AL173" s="122"/>
      <c r="AM173" s="122"/>
      <c r="AN173" s="122"/>
      <c r="AO173" s="122"/>
      <c r="AP173" s="122"/>
      <c r="AQ173" s="122"/>
      <c r="AR173" s="122"/>
      <c r="AS173" s="122"/>
      <c r="AT173" s="122"/>
      <c r="AU173" s="122"/>
      <c r="AV173" s="122"/>
    </row>
    <row r="174" spans="2:48" s="70" customFormat="1" ht="12" x14ac:dyDescent="0.3">
      <c r="B174" s="115" t="str">
        <f>IF('INT-Pivots'!G201="","",'INT-Pivots'!G201)</f>
        <v/>
      </c>
      <c r="C174" s="116" t="str">
        <f>IF('INT-Pivots'!H201="","",'INT-Pivots'!H201)</f>
        <v/>
      </c>
      <c r="D174" s="117" t="str">
        <f>IF('INT-Pivots'!I201="","",IF(VALUE('INT-Pivots'!I201)=0,"",VALUE('INT-Pivots'!I201)))</f>
        <v/>
      </c>
      <c r="E174" s="118" t="str">
        <f>IF('INT-Pivots'!J201=0,"",'INT-Pivots'!J201)</f>
        <v/>
      </c>
      <c r="F174" s="128" t="str">
        <f>IF('INT-Pivots'!K201="","",IF('INT-Pivots'!K201="(blank)","Project end",VALUE('INT-Pivots'!K201)))</f>
        <v/>
      </c>
      <c r="G174" s="119" t="str">
        <f>IF('INT-Pivots'!S201="","",IF('INT-Pivots'!S201="(blank)","-",'INT-Pivots'!S201))</f>
        <v/>
      </c>
      <c r="H174" s="116" t="str">
        <f>IF('INT-Pivots'!L201=0,"",'INT-Pivots'!L201)</f>
        <v/>
      </c>
      <c r="I174" s="120" t="str">
        <f>IF('INT-Pivots'!M201=0,"",IF('INT-Pivots'!M201="(blank)","",'INT-Pivots'!M201))</f>
        <v/>
      </c>
      <c r="J174" s="116" t="str">
        <f>IF('INT-Pivots'!N201="","",'INT-Pivots'!N201)</f>
        <v/>
      </c>
      <c r="K174" s="116" t="str">
        <f>IF('INT-Pivots'!F201=0,"",IF('INT-Pivots'!F201="(blank)","",'INT-Pivots'!F201))</f>
        <v/>
      </c>
      <c r="L174" s="94" t="str">
        <f>IF('INT-Pivots'!O201="","",'INT-Pivots'!O201)</f>
        <v/>
      </c>
      <c r="M174" s="94"/>
      <c r="N174" s="94"/>
      <c r="O174" s="94"/>
      <c r="P174" s="74"/>
      <c r="Q174" s="74"/>
      <c r="R174" s="121"/>
      <c r="S174" s="122"/>
      <c r="T174" s="122"/>
      <c r="U174" s="122"/>
      <c r="V174" s="122"/>
      <c r="W174" s="122"/>
      <c r="X174" s="122"/>
      <c r="Y174" s="122"/>
      <c r="Z174" s="122"/>
      <c r="AA174" s="122"/>
      <c r="AB174" s="122"/>
      <c r="AC174" s="122"/>
      <c r="AD174" s="122"/>
      <c r="AE174" s="122"/>
      <c r="AF174" s="122"/>
      <c r="AG174" s="122"/>
      <c r="AH174" s="122"/>
      <c r="AI174" s="122"/>
      <c r="AJ174" s="122"/>
      <c r="AK174" s="122"/>
      <c r="AL174" s="122"/>
      <c r="AM174" s="122"/>
      <c r="AN174" s="122"/>
      <c r="AO174" s="122"/>
      <c r="AP174" s="122"/>
      <c r="AQ174" s="122"/>
      <c r="AR174" s="122"/>
      <c r="AS174" s="122"/>
      <c r="AT174" s="122"/>
      <c r="AU174" s="122"/>
      <c r="AV174" s="122"/>
    </row>
    <row r="175" spans="2:48" s="70" customFormat="1" ht="12" x14ac:dyDescent="0.3">
      <c r="B175" s="115" t="str">
        <f>IF('INT-Pivots'!G202="","",'INT-Pivots'!G202)</f>
        <v/>
      </c>
      <c r="C175" s="116" t="str">
        <f>IF('INT-Pivots'!H202="","",'INT-Pivots'!H202)</f>
        <v/>
      </c>
      <c r="D175" s="117" t="str">
        <f>IF('INT-Pivots'!I202="","",IF(VALUE('INT-Pivots'!I202)=0,"",VALUE('INT-Pivots'!I202)))</f>
        <v/>
      </c>
      <c r="E175" s="118" t="str">
        <f>IF('INT-Pivots'!J202=0,"",'INT-Pivots'!J202)</f>
        <v/>
      </c>
      <c r="F175" s="128" t="str">
        <f>IF('INT-Pivots'!K202="","",IF('INT-Pivots'!K202="(blank)","Project end",VALUE('INT-Pivots'!K202)))</f>
        <v/>
      </c>
      <c r="G175" s="119" t="str">
        <f>IF('INT-Pivots'!S202="","",IF('INT-Pivots'!S202="(blank)","-",'INT-Pivots'!S202))</f>
        <v/>
      </c>
      <c r="H175" s="116" t="str">
        <f>IF('INT-Pivots'!L202=0,"",'INT-Pivots'!L202)</f>
        <v/>
      </c>
      <c r="I175" s="120" t="str">
        <f>IF('INT-Pivots'!M202=0,"",IF('INT-Pivots'!M202="(blank)","",'INT-Pivots'!M202))</f>
        <v/>
      </c>
      <c r="J175" s="116" t="str">
        <f>IF('INT-Pivots'!N202="","",'INT-Pivots'!N202)</f>
        <v/>
      </c>
      <c r="K175" s="116" t="str">
        <f>IF('INT-Pivots'!F202=0,"",IF('INT-Pivots'!F202="(blank)","",'INT-Pivots'!F202))</f>
        <v/>
      </c>
      <c r="L175" s="94" t="str">
        <f>IF('INT-Pivots'!O202="","",'INT-Pivots'!O202)</f>
        <v/>
      </c>
      <c r="M175" s="94"/>
      <c r="N175" s="94"/>
      <c r="O175" s="94"/>
      <c r="P175" s="74"/>
      <c r="Q175" s="74"/>
      <c r="R175" s="121"/>
      <c r="S175" s="122"/>
      <c r="T175" s="122"/>
      <c r="U175" s="122"/>
      <c r="V175" s="122"/>
      <c r="W175" s="122"/>
      <c r="X175" s="122"/>
      <c r="Y175" s="122"/>
      <c r="Z175" s="122"/>
      <c r="AA175" s="122"/>
      <c r="AB175" s="122"/>
      <c r="AC175" s="122"/>
      <c r="AD175" s="122"/>
      <c r="AE175" s="122"/>
      <c r="AF175" s="122"/>
      <c r="AG175" s="122"/>
      <c r="AH175" s="122"/>
      <c r="AI175" s="122"/>
      <c r="AJ175" s="122"/>
      <c r="AK175" s="122"/>
      <c r="AL175" s="122"/>
      <c r="AM175" s="122"/>
      <c r="AN175" s="122"/>
      <c r="AO175" s="122"/>
      <c r="AP175" s="122"/>
      <c r="AQ175" s="122"/>
      <c r="AR175" s="122"/>
      <c r="AS175" s="122"/>
      <c r="AT175" s="122"/>
      <c r="AU175" s="122"/>
      <c r="AV175" s="122"/>
    </row>
    <row r="176" spans="2:48" s="70" customFormat="1" ht="12" x14ac:dyDescent="0.3">
      <c r="B176" s="115" t="str">
        <f>IF('INT-Pivots'!G203="","",'INT-Pivots'!G203)</f>
        <v/>
      </c>
      <c r="C176" s="116" t="str">
        <f>IF('INT-Pivots'!H203="","",'INT-Pivots'!H203)</f>
        <v/>
      </c>
      <c r="D176" s="117" t="str">
        <f>IF('INT-Pivots'!I203="","",IF(VALUE('INT-Pivots'!I203)=0,"",VALUE('INT-Pivots'!I203)))</f>
        <v/>
      </c>
      <c r="E176" s="118" t="str">
        <f>IF('INT-Pivots'!J203=0,"",'INT-Pivots'!J203)</f>
        <v/>
      </c>
      <c r="F176" s="128" t="str">
        <f>IF('INT-Pivots'!K203="","",IF('INT-Pivots'!K203="(blank)","Project end",VALUE('INT-Pivots'!K203)))</f>
        <v/>
      </c>
      <c r="G176" s="119" t="str">
        <f>IF('INT-Pivots'!S203="","",IF('INT-Pivots'!S203="(blank)","-",'INT-Pivots'!S203))</f>
        <v/>
      </c>
      <c r="H176" s="116" t="str">
        <f>IF('INT-Pivots'!L203=0,"",'INT-Pivots'!L203)</f>
        <v/>
      </c>
      <c r="I176" s="120" t="str">
        <f>IF('INT-Pivots'!M203=0,"",IF('INT-Pivots'!M203="(blank)","",'INT-Pivots'!M203))</f>
        <v/>
      </c>
      <c r="J176" s="116" t="str">
        <f>IF('INT-Pivots'!N203="","",'INT-Pivots'!N203)</f>
        <v/>
      </c>
      <c r="K176" s="116" t="str">
        <f>IF('INT-Pivots'!F203=0,"",IF('INT-Pivots'!F203="(blank)","",'INT-Pivots'!F203))</f>
        <v/>
      </c>
      <c r="L176" s="94" t="str">
        <f>IF('INT-Pivots'!O203="","",'INT-Pivots'!O203)</f>
        <v/>
      </c>
      <c r="M176" s="94"/>
      <c r="N176" s="94"/>
      <c r="O176" s="94"/>
      <c r="P176" s="74"/>
      <c r="Q176" s="74"/>
      <c r="R176" s="121"/>
      <c r="S176" s="122"/>
      <c r="T176" s="122"/>
      <c r="U176" s="122"/>
      <c r="V176" s="122"/>
      <c r="W176" s="122"/>
      <c r="X176" s="122"/>
      <c r="Y176" s="122"/>
      <c r="Z176" s="122"/>
      <c r="AA176" s="122"/>
      <c r="AB176" s="122"/>
      <c r="AC176" s="122"/>
      <c r="AD176" s="122"/>
      <c r="AE176" s="122"/>
      <c r="AF176" s="122"/>
      <c r="AG176" s="122"/>
      <c r="AH176" s="122"/>
      <c r="AI176" s="122"/>
      <c r="AJ176" s="122"/>
      <c r="AK176" s="122"/>
      <c r="AL176" s="122"/>
      <c r="AM176" s="122"/>
      <c r="AN176" s="122"/>
      <c r="AO176" s="122"/>
      <c r="AP176" s="122"/>
      <c r="AQ176" s="122"/>
      <c r="AR176" s="122"/>
      <c r="AS176" s="122"/>
      <c r="AT176" s="122"/>
      <c r="AU176" s="122"/>
      <c r="AV176" s="122"/>
    </row>
    <row r="177" spans="2:48" s="70" customFormat="1" ht="12" x14ac:dyDescent="0.3">
      <c r="B177" s="115" t="str">
        <f>IF('INT-Pivots'!G204="","",'INT-Pivots'!G204)</f>
        <v/>
      </c>
      <c r="C177" s="116" t="str">
        <f>IF('INT-Pivots'!H204="","",'INT-Pivots'!H204)</f>
        <v/>
      </c>
      <c r="D177" s="117" t="str">
        <f>IF('INT-Pivots'!I204="","",IF(VALUE('INT-Pivots'!I204)=0,"",VALUE('INT-Pivots'!I204)))</f>
        <v/>
      </c>
      <c r="E177" s="118" t="str">
        <f>IF('INT-Pivots'!J204=0,"",'INT-Pivots'!J204)</f>
        <v/>
      </c>
      <c r="F177" s="128" t="str">
        <f>IF('INT-Pivots'!K204="","",IF('INT-Pivots'!K204="(blank)","Project end",VALUE('INT-Pivots'!K204)))</f>
        <v/>
      </c>
      <c r="G177" s="119" t="str">
        <f>IF('INT-Pivots'!S204="","",IF('INT-Pivots'!S204="(blank)","-",'INT-Pivots'!S204))</f>
        <v/>
      </c>
      <c r="H177" s="116" t="str">
        <f>IF('INT-Pivots'!L204=0,"",'INT-Pivots'!L204)</f>
        <v/>
      </c>
      <c r="I177" s="120" t="str">
        <f>IF('INT-Pivots'!M204=0,"",IF('INT-Pivots'!M204="(blank)","",'INT-Pivots'!M204))</f>
        <v/>
      </c>
      <c r="J177" s="116" t="str">
        <f>IF('INT-Pivots'!N204="","",'INT-Pivots'!N204)</f>
        <v/>
      </c>
      <c r="K177" s="116" t="str">
        <f>IF('INT-Pivots'!F204=0,"",IF('INT-Pivots'!F204="(blank)","",'INT-Pivots'!F204))</f>
        <v/>
      </c>
      <c r="L177" s="94" t="str">
        <f>IF('INT-Pivots'!O204="","",'INT-Pivots'!O204)</f>
        <v/>
      </c>
      <c r="M177" s="94"/>
      <c r="N177" s="94"/>
      <c r="O177" s="94"/>
      <c r="P177" s="74"/>
      <c r="Q177" s="74"/>
      <c r="R177" s="121"/>
      <c r="S177" s="122"/>
      <c r="T177" s="122"/>
      <c r="U177" s="122"/>
      <c r="V177" s="122"/>
      <c r="W177" s="122"/>
      <c r="X177" s="122"/>
      <c r="Y177" s="122"/>
      <c r="Z177" s="122"/>
      <c r="AA177" s="122"/>
      <c r="AB177" s="122"/>
      <c r="AC177" s="122"/>
      <c r="AD177" s="122"/>
      <c r="AE177" s="122"/>
      <c r="AF177" s="122"/>
      <c r="AG177" s="122"/>
      <c r="AH177" s="122"/>
      <c r="AI177" s="122"/>
      <c r="AJ177" s="122"/>
      <c r="AK177" s="122"/>
      <c r="AL177" s="122"/>
      <c r="AM177" s="122"/>
      <c r="AN177" s="122"/>
      <c r="AO177" s="122"/>
      <c r="AP177" s="122"/>
      <c r="AQ177" s="122"/>
      <c r="AR177" s="122"/>
      <c r="AS177" s="122"/>
      <c r="AT177" s="122"/>
      <c r="AU177" s="122"/>
      <c r="AV177" s="122"/>
    </row>
    <row r="178" spans="2:48" s="70" customFormat="1" ht="12" x14ac:dyDescent="0.3">
      <c r="B178" s="115" t="str">
        <f>IF('INT-Pivots'!G205="","",'INT-Pivots'!G205)</f>
        <v/>
      </c>
      <c r="C178" s="116" t="str">
        <f>IF('INT-Pivots'!H205="","",'INT-Pivots'!H205)</f>
        <v/>
      </c>
      <c r="D178" s="117" t="str">
        <f>IF('INT-Pivots'!I205="","",IF(VALUE('INT-Pivots'!I205)=0,"",VALUE('INT-Pivots'!I205)))</f>
        <v/>
      </c>
      <c r="E178" s="118" t="str">
        <f>IF('INT-Pivots'!J205=0,"",'INT-Pivots'!J205)</f>
        <v/>
      </c>
      <c r="F178" s="128" t="str">
        <f>IF('INT-Pivots'!K205="","",IF('INT-Pivots'!K205="(blank)","Project end",VALUE('INT-Pivots'!K205)))</f>
        <v/>
      </c>
      <c r="G178" s="119" t="str">
        <f>IF('INT-Pivots'!S205="","",IF('INT-Pivots'!S205="(blank)","-",'INT-Pivots'!S205))</f>
        <v/>
      </c>
      <c r="H178" s="116" t="str">
        <f>IF('INT-Pivots'!L205=0,"",'INT-Pivots'!L205)</f>
        <v/>
      </c>
      <c r="I178" s="120" t="str">
        <f>IF('INT-Pivots'!M205=0,"",IF('INT-Pivots'!M205="(blank)","",'INT-Pivots'!M205))</f>
        <v/>
      </c>
      <c r="J178" s="116" t="str">
        <f>IF('INT-Pivots'!N205="","",'INT-Pivots'!N205)</f>
        <v/>
      </c>
      <c r="K178" s="116" t="str">
        <f>IF('INT-Pivots'!F205=0,"",IF('INT-Pivots'!F205="(blank)","",'INT-Pivots'!F205))</f>
        <v/>
      </c>
      <c r="L178" s="94" t="str">
        <f>IF('INT-Pivots'!O205="","",'INT-Pivots'!O205)</f>
        <v/>
      </c>
      <c r="M178" s="94"/>
      <c r="N178" s="94"/>
      <c r="O178" s="94"/>
      <c r="P178" s="74"/>
      <c r="Q178" s="74"/>
      <c r="R178" s="121"/>
      <c r="S178" s="122"/>
      <c r="T178" s="122"/>
      <c r="U178" s="122"/>
      <c r="V178" s="122"/>
      <c r="W178" s="122"/>
      <c r="X178" s="122"/>
      <c r="Y178" s="122"/>
      <c r="Z178" s="122"/>
      <c r="AA178" s="122"/>
      <c r="AB178" s="122"/>
      <c r="AC178" s="122"/>
      <c r="AD178" s="122"/>
      <c r="AE178" s="122"/>
      <c r="AF178" s="122"/>
      <c r="AG178" s="122"/>
      <c r="AH178" s="122"/>
      <c r="AI178" s="122"/>
      <c r="AJ178" s="122"/>
      <c r="AK178" s="122"/>
      <c r="AL178" s="122"/>
      <c r="AM178" s="122"/>
      <c r="AN178" s="122"/>
      <c r="AO178" s="122"/>
      <c r="AP178" s="122"/>
      <c r="AQ178" s="122"/>
      <c r="AR178" s="122"/>
      <c r="AS178" s="122"/>
      <c r="AT178" s="122"/>
      <c r="AU178" s="122"/>
      <c r="AV178" s="122"/>
    </row>
    <row r="179" spans="2:48" s="70" customFormat="1" ht="12" x14ac:dyDescent="0.3">
      <c r="B179" s="115" t="str">
        <f>IF('INT-Pivots'!G206="","",'INT-Pivots'!G206)</f>
        <v/>
      </c>
      <c r="C179" s="116" t="str">
        <f>IF('INT-Pivots'!H206="","",'INT-Pivots'!H206)</f>
        <v/>
      </c>
      <c r="D179" s="117" t="str">
        <f>IF('INT-Pivots'!I206="","",IF(VALUE('INT-Pivots'!I206)=0,"",VALUE('INT-Pivots'!I206)))</f>
        <v/>
      </c>
      <c r="E179" s="118" t="str">
        <f>IF('INT-Pivots'!J206=0,"",'INT-Pivots'!J206)</f>
        <v/>
      </c>
      <c r="F179" s="128" t="str">
        <f>IF('INT-Pivots'!K206="","",IF('INT-Pivots'!K206="(blank)","Project end",VALUE('INT-Pivots'!K206)))</f>
        <v/>
      </c>
      <c r="G179" s="119" t="str">
        <f>IF('INT-Pivots'!S206="","",IF('INT-Pivots'!S206="(blank)","-",'INT-Pivots'!S206))</f>
        <v/>
      </c>
      <c r="H179" s="116" t="str">
        <f>IF('INT-Pivots'!L206=0,"",'INT-Pivots'!L206)</f>
        <v/>
      </c>
      <c r="I179" s="120" t="str">
        <f>IF('INT-Pivots'!M206=0,"",IF('INT-Pivots'!M206="(blank)","",'INT-Pivots'!M206))</f>
        <v/>
      </c>
      <c r="J179" s="116" t="str">
        <f>IF('INT-Pivots'!N206="","",'INT-Pivots'!N206)</f>
        <v/>
      </c>
      <c r="K179" s="116" t="str">
        <f>IF('INT-Pivots'!F206=0,"",IF('INT-Pivots'!F206="(blank)","",'INT-Pivots'!F206))</f>
        <v/>
      </c>
      <c r="L179" s="94" t="str">
        <f>IF('INT-Pivots'!O206="","",'INT-Pivots'!O206)</f>
        <v/>
      </c>
      <c r="M179" s="94"/>
      <c r="N179" s="94"/>
      <c r="O179" s="94"/>
      <c r="P179" s="74"/>
      <c r="Q179" s="74"/>
      <c r="R179" s="121"/>
      <c r="S179" s="122"/>
      <c r="T179" s="122"/>
      <c r="U179" s="122"/>
      <c r="V179" s="122"/>
      <c r="W179" s="122"/>
      <c r="X179" s="122"/>
      <c r="Y179" s="122"/>
      <c r="Z179" s="122"/>
      <c r="AA179" s="122"/>
      <c r="AB179" s="122"/>
      <c r="AC179" s="122"/>
      <c r="AD179" s="122"/>
      <c r="AE179" s="122"/>
      <c r="AF179" s="122"/>
      <c r="AG179" s="122"/>
      <c r="AH179" s="122"/>
      <c r="AI179" s="122"/>
      <c r="AJ179" s="122"/>
      <c r="AK179" s="122"/>
      <c r="AL179" s="122"/>
      <c r="AM179" s="122"/>
      <c r="AN179" s="122"/>
      <c r="AO179" s="122"/>
      <c r="AP179" s="122"/>
      <c r="AQ179" s="122"/>
      <c r="AR179" s="122"/>
      <c r="AS179" s="122"/>
      <c r="AT179" s="122"/>
      <c r="AU179" s="122"/>
      <c r="AV179" s="122"/>
    </row>
    <row r="180" spans="2:48" s="70" customFormat="1" ht="12" x14ac:dyDescent="0.3">
      <c r="B180" s="115" t="str">
        <f>IF('INT-Pivots'!G207="","",'INT-Pivots'!G207)</f>
        <v/>
      </c>
      <c r="C180" s="116" t="str">
        <f>IF('INT-Pivots'!H207="","",'INT-Pivots'!H207)</f>
        <v/>
      </c>
      <c r="D180" s="117" t="str">
        <f>IF('INT-Pivots'!I207="","",IF(VALUE('INT-Pivots'!I207)=0,"",VALUE('INT-Pivots'!I207)))</f>
        <v/>
      </c>
      <c r="E180" s="118" t="str">
        <f>IF('INT-Pivots'!J207=0,"",'INT-Pivots'!J207)</f>
        <v/>
      </c>
      <c r="F180" s="128" t="str">
        <f>IF('INT-Pivots'!K207="","",IF('INT-Pivots'!K207="(blank)","Project end",VALUE('INT-Pivots'!K207)))</f>
        <v/>
      </c>
      <c r="G180" s="119" t="str">
        <f>IF('INT-Pivots'!S207="","",IF('INT-Pivots'!S207="(blank)","-",'INT-Pivots'!S207))</f>
        <v/>
      </c>
      <c r="H180" s="116" t="str">
        <f>IF('INT-Pivots'!L207=0,"",'INT-Pivots'!L207)</f>
        <v/>
      </c>
      <c r="I180" s="120" t="str">
        <f>IF('INT-Pivots'!M207=0,"",IF('INT-Pivots'!M207="(blank)","",'INT-Pivots'!M207))</f>
        <v/>
      </c>
      <c r="J180" s="116" t="str">
        <f>IF('INT-Pivots'!N207="","",'INT-Pivots'!N207)</f>
        <v/>
      </c>
      <c r="K180" s="116" t="str">
        <f>IF('INT-Pivots'!F207=0,"",IF('INT-Pivots'!F207="(blank)","",'INT-Pivots'!F207))</f>
        <v/>
      </c>
      <c r="L180" s="94" t="str">
        <f>IF('INT-Pivots'!O207="","",'INT-Pivots'!O207)</f>
        <v/>
      </c>
      <c r="M180" s="94"/>
      <c r="N180" s="94"/>
      <c r="O180" s="94"/>
      <c r="P180" s="74"/>
      <c r="Q180" s="74"/>
      <c r="R180" s="121"/>
      <c r="S180" s="122"/>
      <c r="T180" s="122"/>
      <c r="U180" s="122"/>
      <c r="V180" s="122"/>
      <c r="W180" s="122"/>
      <c r="X180" s="122"/>
      <c r="Y180" s="122"/>
      <c r="Z180" s="122"/>
      <c r="AA180" s="122"/>
      <c r="AB180" s="122"/>
      <c r="AC180" s="122"/>
      <c r="AD180" s="122"/>
      <c r="AE180" s="122"/>
      <c r="AF180" s="122"/>
      <c r="AG180" s="122"/>
      <c r="AH180" s="122"/>
      <c r="AI180" s="122"/>
      <c r="AJ180" s="122"/>
      <c r="AK180" s="122"/>
      <c r="AL180" s="122"/>
      <c r="AM180" s="122"/>
      <c r="AN180" s="122"/>
      <c r="AO180" s="122"/>
      <c r="AP180" s="122"/>
      <c r="AQ180" s="122"/>
      <c r="AR180" s="122"/>
      <c r="AS180" s="122"/>
      <c r="AT180" s="122"/>
      <c r="AU180" s="122"/>
      <c r="AV180" s="122"/>
    </row>
    <row r="181" spans="2:48" s="70" customFormat="1" ht="12" x14ac:dyDescent="0.3">
      <c r="B181" s="115" t="str">
        <f>IF('INT-Pivots'!G208="","",'INT-Pivots'!G208)</f>
        <v/>
      </c>
      <c r="C181" s="116" t="str">
        <f>IF('INT-Pivots'!H208="","",'INT-Pivots'!H208)</f>
        <v/>
      </c>
      <c r="D181" s="117" t="str">
        <f>IF('INT-Pivots'!I208="","",IF(VALUE('INT-Pivots'!I208)=0,"",VALUE('INT-Pivots'!I208)))</f>
        <v/>
      </c>
      <c r="E181" s="118" t="str">
        <f>IF('INT-Pivots'!J208=0,"",'INT-Pivots'!J208)</f>
        <v/>
      </c>
      <c r="F181" s="128" t="str">
        <f>IF('INT-Pivots'!K208="","",IF('INT-Pivots'!K208="(blank)","Project end",VALUE('INT-Pivots'!K208)))</f>
        <v/>
      </c>
      <c r="G181" s="119" t="str">
        <f>IF('INT-Pivots'!S208="","",IF('INT-Pivots'!S208="(blank)","-",'INT-Pivots'!S208))</f>
        <v/>
      </c>
      <c r="H181" s="116" t="str">
        <f>IF('INT-Pivots'!L208=0,"",'INT-Pivots'!L208)</f>
        <v/>
      </c>
      <c r="I181" s="120" t="str">
        <f>IF('INT-Pivots'!M208=0,"",IF('INT-Pivots'!M208="(blank)","",'INT-Pivots'!M208))</f>
        <v/>
      </c>
      <c r="J181" s="116" t="str">
        <f>IF('INT-Pivots'!N208="","",'INT-Pivots'!N208)</f>
        <v/>
      </c>
      <c r="K181" s="116" t="str">
        <f>IF('INT-Pivots'!F208=0,"",IF('INT-Pivots'!F208="(blank)","",'INT-Pivots'!F208))</f>
        <v/>
      </c>
      <c r="L181" s="94" t="str">
        <f>IF('INT-Pivots'!O208="","",'INT-Pivots'!O208)</f>
        <v/>
      </c>
      <c r="M181" s="94"/>
      <c r="N181" s="94"/>
      <c r="O181" s="94"/>
      <c r="P181" s="74"/>
      <c r="Q181" s="74"/>
      <c r="R181" s="121"/>
      <c r="S181" s="122"/>
      <c r="T181" s="122"/>
      <c r="U181" s="122"/>
      <c r="V181" s="122"/>
      <c r="W181" s="122"/>
      <c r="X181" s="122"/>
      <c r="Y181" s="122"/>
      <c r="Z181" s="122"/>
      <c r="AA181" s="122"/>
      <c r="AB181" s="122"/>
      <c r="AC181" s="122"/>
      <c r="AD181" s="122"/>
      <c r="AE181" s="122"/>
      <c r="AF181" s="122"/>
      <c r="AG181" s="122"/>
      <c r="AH181" s="122"/>
      <c r="AI181" s="122"/>
      <c r="AJ181" s="122"/>
      <c r="AK181" s="122"/>
      <c r="AL181" s="122"/>
      <c r="AM181" s="122"/>
      <c r="AN181" s="122"/>
      <c r="AO181" s="122"/>
      <c r="AP181" s="122"/>
      <c r="AQ181" s="122"/>
      <c r="AR181" s="122"/>
      <c r="AS181" s="122"/>
      <c r="AT181" s="122"/>
      <c r="AU181" s="122"/>
      <c r="AV181" s="122"/>
    </row>
    <row r="182" spans="2:48" s="70" customFormat="1" ht="12" x14ac:dyDescent="0.3">
      <c r="B182" s="115" t="str">
        <f>IF('INT-Pivots'!G209="","",'INT-Pivots'!G209)</f>
        <v/>
      </c>
      <c r="C182" s="116" t="str">
        <f>IF('INT-Pivots'!H209="","",'INT-Pivots'!H209)</f>
        <v/>
      </c>
      <c r="D182" s="117" t="str">
        <f>IF('INT-Pivots'!I209="","",IF(VALUE('INT-Pivots'!I209)=0,"",VALUE('INT-Pivots'!I209)))</f>
        <v/>
      </c>
      <c r="E182" s="118" t="str">
        <f>IF('INT-Pivots'!J209=0,"",'INT-Pivots'!J209)</f>
        <v/>
      </c>
      <c r="F182" s="128" t="str">
        <f>IF('INT-Pivots'!K209="","",IF('INT-Pivots'!K209="(blank)","Project end",VALUE('INT-Pivots'!K209)))</f>
        <v/>
      </c>
      <c r="G182" s="119" t="str">
        <f>IF('INT-Pivots'!S209="","",IF('INT-Pivots'!S209="(blank)","-",'INT-Pivots'!S209))</f>
        <v/>
      </c>
      <c r="H182" s="116" t="str">
        <f>IF('INT-Pivots'!L209=0,"",'INT-Pivots'!L209)</f>
        <v/>
      </c>
      <c r="I182" s="120" t="str">
        <f>IF('INT-Pivots'!M209=0,"",IF('INT-Pivots'!M209="(blank)","",'INT-Pivots'!M209))</f>
        <v/>
      </c>
      <c r="J182" s="116" t="str">
        <f>IF('INT-Pivots'!N209="","",'INT-Pivots'!N209)</f>
        <v/>
      </c>
      <c r="K182" s="116" t="str">
        <f>IF('INT-Pivots'!F209=0,"",IF('INT-Pivots'!F209="(blank)","",'INT-Pivots'!F209))</f>
        <v/>
      </c>
      <c r="L182" s="94" t="str">
        <f>IF('INT-Pivots'!O209="","",'INT-Pivots'!O209)</f>
        <v/>
      </c>
      <c r="M182" s="94"/>
      <c r="N182" s="94"/>
      <c r="O182" s="94"/>
      <c r="P182" s="74"/>
      <c r="Q182" s="74"/>
      <c r="R182" s="121"/>
      <c r="S182" s="122"/>
      <c r="T182" s="122"/>
      <c r="U182" s="122"/>
      <c r="V182" s="122"/>
      <c r="W182" s="122"/>
      <c r="X182" s="122"/>
      <c r="Y182" s="122"/>
      <c r="Z182" s="122"/>
      <c r="AA182" s="122"/>
      <c r="AB182" s="122"/>
      <c r="AC182" s="122"/>
      <c r="AD182" s="122"/>
      <c r="AE182" s="122"/>
      <c r="AF182" s="122"/>
      <c r="AG182" s="122"/>
      <c r="AH182" s="122"/>
      <c r="AI182" s="122"/>
      <c r="AJ182" s="122"/>
      <c r="AK182" s="122"/>
      <c r="AL182" s="122"/>
      <c r="AM182" s="122"/>
      <c r="AN182" s="122"/>
      <c r="AO182" s="122"/>
      <c r="AP182" s="122"/>
      <c r="AQ182" s="122"/>
      <c r="AR182" s="122"/>
      <c r="AS182" s="122"/>
      <c r="AT182" s="122"/>
      <c r="AU182" s="122"/>
      <c r="AV182" s="122"/>
    </row>
    <row r="183" spans="2:48" s="70" customFormat="1" ht="12" x14ac:dyDescent="0.3">
      <c r="B183" s="115" t="str">
        <f>IF('INT-Pivots'!G210="","",'INT-Pivots'!G210)</f>
        <v/>
      </c>
      <c r="C183" s="116" t="str">
        <f>IF('INT-Pivots'!H210="","",'INT-Pivots'!H210)</f>
        <v/>
      </c>
      <c r="D183" s="117" t="str">
        <f>IF('INT-Pivots'!I210="","",IF(VALUE('INT-Pivots'!I210)=0,"",VALUE('INT-Pivots'!I210)))</f>
        <v/>
      </c>
      <c r="E183" s="118" t="str">
        <f>IF('INT-Pivots'!J210=0,"",'INT-Pivots'!J210)</f>
        <v/>
      </c>
      <c r="F183" s="128" t="str">
        <f>IF('INT-Pivots'!K210="","",IF('INT-Pivots'!K210="(blank)","Project end",VALUE('INT-Pivots'!K210)))</f>
        <v/>
      </c>
      <c r="G183" s="119" t="str">
        <f>IF('INT-Pivots'!S210="","",IF('INT-Pivots'!S210="(blank)","-",'INT-Pivots'!S210))</f>
        <v/>
      </c>
      <c r="H183" s="116" t="str">
        <f>IF('INT-Pivots'!L210=0,"",'INT-Pivots'!L210)</f>
        <v/>
      </c>
      <c r="I183" s="120" t="str">
        <f>IF('INT-Pivots'!M210=0,"",IF('INT-Pivots'!M210="(blank)","",'INT-Pivots'!M210))</f>
        <v/>
      </c>
      <c r="J183" s="116" t="str">
        <f>IF('INT-Pivots'!N210="","",'INT-Pivots'!N210)</f>
        <v/>
      </c>
      <c r="K183" s="116" t="str">
        <f>IF('INT-Pivots'!F210=0,"",IF('INT-Pivots'!F210="(blank)","",'INT-Pivots'!F210))</f>
        <v/>
      </c>
      <c r="L183" s="94" t="str">
        <f>IF('INT-Pivots'!O210="","",'INT-Pivots'!O210)</f>
        <v/>
      </c>
      <c r="M183" s="94"/>
      <c r="N183" s="94"/>
      <c r="O183" s="94"/>
      <c r="P183" s="74"/>
      <c r="Q183" s="74"/>
      <c r="R183" s="121"/>
      <c r="S183" s="122"/>
      <c r="T183" s="122"/>
      <c r="U183" s="122"/>
      <c r="V183" s="122"/>
      <c r="W183" s="122"/>
      <c r="X183" s="122"/>
      <c r="Y183" s="122"/>
      <c r="Z183" s="122"/>
      <c r="AA183" s="122"/>
      <c r="AB183" s="122"/>
      <c r="AC183" s="122"/>
      <c r="AD183" s="122"/>
      <c r="AE183" s="122"/>
      <c r="AF183" s="122"/>
      <c r="AG183" s="122"/>
      <c r="AH183" s="122"/>
      <c r="AI183" s="122"/>
      <c r="AJ183" s="122"/>
      <c r="AK183" s="122"/>
      <c r="AL183" s="122"/>
      <c r="AM183" s="122"/>
      <c r="AN183" s="122"/>
      <c r="AO183" s="122"/>
      <c r="AP183" s="122"/>
      <c r="AQ183" s="122"/>
      <c r="AR183" s="122"/>
      <c r="AS183" s="122"/>
      <c r="AT183" s="122"/>
      <c r="AU183" s="122"/>
      <c r="AV183" s="122"/>
    </row>
    <row r="184" spans="2:48" s="70" customFormat="1" ht="12" x14ac:dyDescent="0.3">
      <c r="B184" s="115" t="str">
        <f>IF('INT-Pivots'!G211="","",'INT-Pivots'!G211)</f>
        <v/>
      </c>
      <c r="C184" s="116" t="str">
        <f>IF('INT-Pivots'!H211="","",'INT-Pivots'!H211)</f>
        <v/>
      </c>
      <c r="D184" s="117" t="str">
        <f>IF('INT-Pivots'!I211="","",IF(VALUE('INT-Pivots'!I211)=0,"",VALUE('INT-Pivots'!I211)))</f>
        <v/>
      </c>
      <c r="E184" s="118" t="str">
        <f>IF('INT-Pivots'!J211=0,"",'INT-Pivots'!J211)</f>
        <v/>
      </c>
      <c r="F184" s="128" t="str">
        <f>IF('INT-Pivots'!K211="","",IF('INT-Pivots'!K211="(blank)","Project end",VALUE('INT-Pivots'!K211)))</f>
        <v/>
      </c>
      <c r="G184" s="119" t="str">
        <f>IF('INT-Pivots'!S211="","",IF('INT-Pivots'!S211="(blank)","-",'INT-Pivots'!S211))</f>
        <v/>
      </c>
      <c r="H184" s="116" t="str">
        <f>IF('INT-Pivots'!L211=0,"",'INT-Pivots'!L211)</f>
        <v/>
      </c>
      <c r="I184" s="120" t="str">
        <f>IF('INT-Pivots'!M211=0,"",IF('INT-Pivots'!M211="(blank)","",'INT-Pivots'!M211))</f>
        <v/>
      </c>
      <c r="J184" s="116" t="str">
        <f>IF('INT-Pivots'!N211="","",'INT-Pivots'!N211)</f>
        <v/>
      </c>
      <c r="K184" s="116" t="str">
        <f>IF('INT-Pivots'!F211=0,"",IF('INT-Pivots'!F211="(blank)","",'INT-Pivots'!F211))</f>
        <v/>
      </c>
      <c r="L184" s="94" t="str">
        <f>IF('INT-Pivots'!O211="","",'INT-Pivots'!O211)</f>
        <v/>
      </c>
      <c r="M184" s="94"/>
      <c r="N184" s="94"/>
      <c r="O184" s="94"/>
      <c r="P184" s="74"/>
      <c r="Q184" s="74"/>
      <c r="R184" s="121"/>
      <c r="S184" s="122"/>
      <c r="T184" s="122"/>
      <c r="U184" s="122"/>
      <c r="V184" s="122"/>
      <c r="W184" s="122"/>
      <c r="X184" s="122"/>
      <c r="Y184" s="122"/>
      <c r="Z184" s="122"/>
      <c r="AA184" s="122"/>
      <c r="AB184" s="122"/>
      <c r="AC184" s="122"/>
      <c r="AD184" s="122"/>
      <c r="AE184" s="122"/>
      <c r="AF184" s="122"/>
      <c r="AG184" s="122"/>
      <c r="AH184" s="122"/>
      <c r="AI184" s="122"/>
      <c r="AJ184" s="122"/>
      <c r="AK184" s="122"/>
      <c r="AL184" s="122"/>
      <c r="AM184" s="122"/>
      <c r="AN184" s="122"/>
      <c r="AO184" s="122"/>
      <c r="AP184" s="122"/>
      <c r="AQ184" s="122"/>
      <c r="AR184" s="122"/>
      <c r="AS184" s="122"/>
      <c r="AT184" s="122"/>
      <c r="AU184" s="122"/>
      <c r="AV184" s="122"/>
    </row>
    <row r="185" spans="2:48" s="70" customFormat="1" ht="12" x14ac:dyDescent="0.3">
      <c r="B185" s="115" t="str">
        <f>IF('INT-Pivots'!G212="","",'INT-Pivots'!G212)</f>
        <v/>
      </c>
      <c r="C185" s="116" t="str">
        <f>IF('INT-Pivots'!H212="","",'INT-Pivots'!H212)</f>
        <v/>
      </c>
      <c r="D185" s="117" t="str">
        <f>IF('INT-Pivots'!I212="","",IF(VALUE('INT-Pivots'!I212)=0,"",VALUE('INT-Pivots'!I212)))</f>
        <v/>
      </c>
      <c r="E185" s="118" t="str">
        <f>IF('INT-Pivots'!J212=0,"",'INT-Pivots'!J212)</f>
        <v/>
      </c>
      <c r="F185" s="128" t="str">
        <f>IF('INT-Pivots'!K212="","",IF('INT-Pivots'!K212="(blank)","Project end",VALUE('INT-Pivots'!K212)))</f>
        <v/>
      </c>
      <c r="G185" s="119" t="str">
        <f>IF('INT-Pivots'!S212="","",IF('INT-Pivots'!S212="(blank)","-",'INT-Pivots'!S212))</f>
        <v/>
      </c>
      <c r="H185" s="116" t="str">
        <f>IF('INT-Pivots'!L212=0,"",'INT-Pivots'!L212)</f>
        <v/>
      </c>
      <c r="I185" s="120" t="str">
        <f>IF('INT-Pivots'!M212=0,"",IF('INT-Pivots'!M212="(blank)","",'INT-Pivots'!M212))</f>
        <v/>
      </c>
      <c r="J185" s="116" t="str">
        <f>IF('INT-Pivots'!N212="","",'INT-Pivots'!N212)</f>
        <v/>
      </c>
      <c r="K185" s="116" t="str">
        <f>IF('INT-Pivots'!F212=0,"",IF('INT-Pivots'!F212="(blank)","",'INT-Pivots'!F212))</f>
        <v/>
      </c>
      <c r="L185" s="94" t="str">
        <f>IF('INT-Pivots'!O212="","",'INT-Pivots'!O212)</f>
        <v/>
      </c>
      <c r="M185" s="94"/>
      <c r="N185" s="94"/>
      <c r="O185" s="94"/>
      <c r="P185" s="74"/>
      <c r="Q185" s="74"/>
      <c r="R185" s="121"/>
      <c r="S185" s="122"/>
      <c r="T185" s="122"/>
      <c r="U185" s="122"/>
      <c r="V185" s="122"/>
      <c r="W185" s="122"/>
      <c r="X185" s="122"/>
      <c r="Y185" s="122"/>
      <c r="Z185" s="122"/>
      <c r="AA185" s="122"/>
      <c r="AB185" s="122"/>
      <c r="AC185" s="122"/>
      <c r="AD185" s="122"/>
      <c r="AE185" s="122"/>
      <c r="AF185" s="122"/>
      <c r="AG185" s="122"/>
      <c r="AH185" s="122"/>
      <c r="AI185" s="122"/>
      <c r="AJ185" s="122"/>
      <c r="AK185" s="122"/>
      <c r="AL185" s="122"/>
      <c r="AM185" s="122"/>
      <c r="AN185" s="122"/>
      <c r="AO185" s="122"/>
      <c r="AP185" s="122"/>
      <c r="AQ185" s="122"/>
      <c r="AR185" s="122"/>
      <c r="AS185" s="122"/>
      <c r="AT185" s="122"/>
      <c r="AU185" s="122"/>
      <c r="AV185" s="122"/>
    </row>
    <row r="186" spans="2:48" s="70" customFormat="1" ht="12" x14ac:dyDescent="0.3">
      <c r="B186" s="115" t="str">
        <f>IF('INT-Pivots'!G213="","",'INT-Pivots'!G213)</f>
        <v/>
      </c>
      <c r="C186" s="116" t="str">
        <f>IF('INT-Pivots'!H213="","",'INT-Pivots'!H213)</f>
        <v/>
      </c>
      <c r="D186" s="117" t="str">
        <f>IF('INT-Pivots'!I213="","",IF(VALUE('INT-Pivots'!I213)=0,"",VALUE('INT-Pivots'!I213)))</f>
        <v/>
      </c>
      <c r="E186" s="118" t="str">
        <f>IF('INT-Pivots'!J213=0,"",'INT-Pivots'!J213)</f>
        <v/>
      </c>
      <c r="F186" s="128" t="str">
        <f>IF('INT-Pivots'!K213="","",IF('INT-Pivots'!K213="(blank)","Project end",VALUE('INT-Pivots'!K213)))</f>
        <v/>
      </c>
      <c r="G186" s="119" t="str">
        <f>IF('INT-Pivots'!S213="","",IF('INT-Pivots'!S213="(blank)","-",'INT-Pivots'!S213))</f>
        <v/>
      </c>
      <c r="H186" s="116" t="str">
        <f>IF('INT-Pivots'!L213=0,"",'INT-Pivots'!L213)</f>
        <v/>
      </c>
      <c r="I186" s="120" t="str">
        <f>IF('INT-Pivots'!M213=0,"",IF('INT-Pivots'!M213="(blank)","",'INT-Pivots'!M213))</f>
        <v/>
      </c>
      <c r="J186" s="116" t="str">
        <f>IF('INT-Pivots'!N213="","",'INT-Pivots'!N213)</f>
        <v/>
      </c>
      <c r="K186" s="116" t="str">
        <f>IF('INT-Pivots'!F213=0,"",IF('INT-Pivots'!F213="(blank)","",'INT-Pivots'!F213))</f>
        <v/>
      </c>
      <c r="L186" s="94" t="str">
        <f>IF('INT-Pivots'!O213="","",'INT-Pivots'!O213)</f>
        <v/>
      </c>
      <c r="M186" s="94"/>
      <c r="N186" s="94"/>
      <c r="O186" s="94"/>
      <c r="P186" s="74"/>
      <c r="Q186" s="74"/>
      <c r="R186" s="121"/>
      <c r="S186" s="122"/>
      <c r="T186" s="122"/>
      <c r="U186" s="122"/>
      <c r="V186" s="122"/>
      <c r="W186" s="122"/>
      <c r="X186" s="122"/>
      <c r="Y186" s="122"/>
      <c r="Z186" s="122"/>
      <c r="AA186" s="122"/>
      <c r="AB186" s="122"/>
      <c r="AC186" s="122"/>
      <c r="AD186" s="122"/>
      <c r="AE186" s="122"/>
      <c r="AF186" s="122"/>
      <c r="AG186" s="122"/>
      <c r="AH186" s="122"/>
      <c r="AI186" s="122"/>
      <c r="AJ186" s="122"/>
      <c r="AK186" s="122"/>
      <c r="AL186" s="122"/>
      <c r="AM186" s="122"/>
      <c r="AN186" s="122"/>
      <c r="AO186" s="122"/>
      <c r="AP186" s="122"/>
      <c r="AQ186" s="122"/>
      <c r="AR186" s="122"/>
      <c r="AS186" s="122"/>
      <c r="AT186" s="122"/>
      <c r="AU186" s="122"/>
      <c r="AV186" s="122"/>
    </row>
    <row r="187" spans="2:48" s="70" customFormat="1" ht="12" x14ac:dyDescent="0.3">
      <c r="B187" s="115" t="str">
        <f>IF('INT-Pivots'!G214="","",'INT-Pivots'!G214)</f>
        <v/>
      </c>
      <c r="C187" s="116" t="str">
        <f>IF('INT-Pivots'!H214="","",'INT-Pivots'!H214)</f>
        <v/>
      </c>
      <c r="D187" s="117" t="str">
        <f>IF('INT-Pivots'!I214="","",IF(VALUE('INT-Pivots'!I214)=0,"",VALUE('INT-Pivots'!I214)))</f>
        <v/>
      </c>
      <c r="E187" s="118" t="str">
        <f>IF('INT-Pivots'!J214=0,"",'INT-Pivots'!J214)</f>
        <v/>
      </c>
      <c r="F187" s="128" t="str">
        <f>IF('INT-Pivots'!K214="","",IF('INT-Pivots'!K214="(blank)","Project end",VALUE('INT-Pivots'!K214)))</f>
        <v/>
      </c>
      <c r="G187" s="119" t="str">
        <f>IF('INT-Pivots'!S214="","",IF('INT-Pivots'!S214="(blank)","-",'INT-Pivots'!S214))</f>
        <v/>
      </c>
      <c r="H187" s="116" t="str">
        <f>IF('INT-Pivots'!L214=0,"",'INT-Pivots'!L214)</f>
        <v/>
      </c>
      <c r="I187" s="120" t="str">
        <f>IF('INT-Pivots'!M214=0,"",IF('INT-Pivots'!M214="(blank)","",'INT-Pivots'!M214))</f>
        <v/>
      </c>
      <c r="J187" s="116" t="str">
        <f>IF('INT-Pivots'!N214="","",'INT-Pivots'!N214)</f>
        <v/>
      </c>
      <c r="K187" s="116" t="str">
        <f>IF('INT-Pivots'!F214=0,"",IF('INT-Pivots'!F214="(blank)","",'INT-Pivots'!F214))</f>
        <v/>
      </c>
      <c r="L187" s="94" t="str">
        <f>IF('INT-Pivots'!O214="","",'INT-Pivots'!O214)</f>
        <v/>
      </c>
      <c r="M187" s="94"/>
      <c r="N187" s="94"/>
      <c r="O187" s="94"/>
      <c r="P187" s="74"/>
      <c r="Q187" s="74"/>
      <c r="R187" s="121"/>
      <c r="S187" s="122"/>
      <c r="T187" s="122"/>
      <c r="U187" s="122"/>
      <c r="V187" s="122"/>
      <c r="W187" s="122"/>
      <c r="X187" s="122"/>
      <c r="Y187" s="122"/>
      <c r="Z187" s="122"/>
      <c r="AA187" s="122"/>
      <c r="AB187" s="122"/>
      <c r="AC187" s="122"/>
      <c r="AD187" s="122"/>
      <c r="AE187" s="122"/>
      <c r="AF187" s="122"/>
      <c r="AG187" s="122"/>
      <c r="AH187" s="122"/>
      <c r="AI187" s="122"/>
      <c r="AJ187" s="122"/>
      <c r="AK187" s="122"/>
      <c r="AL187" s="122"/>
      <c r="AM187" s="122"/>
      <c r="AN187" s="122"/>
      <c r="AO187" s="122"/>
      <c r="AP187" s="122"/>
      <c r="AQ187" s="122"/>
      <c r="AR187" s="122"/>
      <c r="AS187" s="122"/>
      <c r="AT187" s="122"/>
      <c r="AU187" s="122"/>
      <c r="AV187" s="122"/>
    </row>
    <row r="188" spans="2:48" s="70" customFormat="1" ht="12" x14ac:dyDescent="0.3">
      <c r="B188" s="115" t="str">
        <f>IF('INT-Pivots'!G215="","",'INT-Pivots'!G215)</f>
        <v/>
      </c>
      <c r="C188" s="116" t="str">
        <f>IF('INT-Pivots'!H215="","",'INT-Pivots'!H215)</f>
        <v/>
      </c>
      <c r="D188" s="117" t="str">
        <f>IF('INT-Pivots'!I215="","",IF(VALUE('INT-Pivots'!I215)=0,"",VALUE('INT-Pivots'!I215)))</f>
        <v/>
      </c>
      <c r="E188" s="118" t="str">
        <f>IF('INT-Pivots'!J215=0,"",'INT-Pivots'!J215)</f>
        <v/>
      </c>
      <c r="F188" s="128" t="str">
        <f>IF('INT-Pivots'!K215="","",IF('INT-Pivots'!K215="(blank)","Project end",VALUE('INT-Pivots'!K215)))</f>
        <v/>
      </c>
      <c r="G188" s="119" t="str">
        <f>IF('INT-Pivots'!S215="","",IF('INT-Pivots'!S215="(blank)","-",'INT-Pivots'!S215))</f>
        <v/>
      </c>
      <c r="H188" s="116" t="str">
        <f>IF('INT-Pivots'!L215=0,"",'INT-Pivots'!L215)</f>
        <v/>
      </c>
      <c r="I188" s="120" t="str">
        <f>IF('INT-Pivots'!M215=0,"",IF('INT-Pivots'!M215="(blank)","",'INT-Pivots'!M215))</f>
        <v/>
      </c>
      <c r="J188" s="116" t="str">
        <f>IF('INT-Pivots'!N215="","",'INT-Pivots'!N215)</f>
        <v/>
      </c>
      <c r="K188" s="116" t="str">
        <f>IF('INT-Pivots'!F215=0,"",IF('INT-Pivots'!F215="(blank)","",'INT-Pivots'!F215))</f>
        <v/>
      </c>
      <c r="L188" s="94" t="str">
        <f>IF('INT-Pivots'!O215="","",'INT-Pivots'!O215)</f>
        <v/>
      </c>
      <c r="M188" s="94"/>
      <c r="N188" s="94"/>
      <c r="O188" s="94"/>
      <c r="P188" s="74"/>
      <c r="Q188" s="74"/>
      <c r="R188" s="121"/>
      <c r="S188" s="122"/>
      <c r="T188" s="122"/>
      <c r="U188" s="122"/>
      <c r="V188" s="122"/>
      <c r="W188" s="122"/>
      <c r="X188" s="122"/>
      <c r="Y188" s="122"/>
      <c r="Z188" s="122"/>
      <c r="AA188" s="122"/>
      <c r="AB188" s="122"/>
      <c r="AC188" s="122"/>
      <c r="AD188" s="122"/>
      <c r="AE188" s="122"/>
      <c r="AF188" s="122"/>
      <c r="AG188" s="122"/>
      <c r="AH188" s="122"/>
      <c r="AI188" s="122"/>
      <c r="AJ188" s="122"/>
      <c r="AK188" s="122"/>
      <c r="AL188" s="122"/>
      <c r="AM188" s="122"/>
      <c r="AN188" s="122"/>
      <c r="AO188" s="122"/>
      <c r="AP188" s="122"/>
      <c r="AQ188" s="122"/>
      <c r="AR188" s="122"/>
      <c r="AS188" s="122"/>
      <c r="AT188" s="122"/>
      <c r="AU188" s="122"/>
      <c r="AV188" s="122"/>
    </row>
    <row r="189" spans="2:48" s="70" customFormat="1" ht="12" x14ac:dyDescent="0.3">
      <c r="B189" s="115" t="str">
        <f>IF('INT-Pivots'!G216="","",'INT-Pivots'!G216)</f>
        <v/>
      </c>
      <c r="C189" s="116" t="str">
        <f>IF('INT-Pivots'!H216="","",'INT-Pivots'!H216)</f>
        <v/>
      </c>
      <c r="D189" s="117" t="str">
        <f>IF('INT-Pivots'!I216="","",IF(VALUE('INT-Pivots'!I216)=0,"",VALUE('INT-Pivots'!I216)))</f>
        <v/>
      </c>
      <c r="E189" s="118" t="str">
        <f>IF('INT-Pivots'!J216=0,"",'INT-Pivots'!J216)</f>
        <v/>
      </c>
      <c r="F189" s="128" t="str">
        <f>IF('INT-Pivots'!K216="","",IF('INT-Pivots'!K216="(blank)","Project end",VALUE('INT-Pivots'!K216)))</f>
        <v/>
      </c>
      <c r="G189" s="119" t="str">
        <f>IF('INT-Pivots'!S216="","",IF('INT-Pivots'!S216="(blank)","-",'INT-Pivots'!S216))</f>
        <v/>
      </c>
      <c r="H189" s="116" t="str">
        <f>IF('INT-Pivots'!L216=0,"",'INT-Pivots'!L216)</f>
        <v/>
      </c>
      <c r="I189" s="120" t="str">
        <f>IF('INT-Pivots'!M216=0,"",IF('INT-Pivots'!M216="(blank)","",'INT-Pivots'!M216))</f>
        <v/>
      </c>
      <c r="J189" s="116" t="str">
        <f>IF('INT-Pivots'!N216="","",'INT-Pivots'!N216)</f>
        <v/>
      </c>
      <c r="K189" s="116" t="str">
        <f>IF('INT-Pivots'!F216=0,"",IF('INT-Pivots'!F216="(blank)","",'INT-Pivots'!F216))</f>
        <v/>
      </c>
      <c r="L189" s="94" t="str">
        <f>IF('INT-Pivots'!O216="","",'INT-Pivots'!O216)</f>
        <v/>
      </c>
      <c r="M189" s="94"/>
      <c r="N189" s="94"/>
      <c r="O189" s="94"/>
      <c r="P189" s="74"/>
      <c r="Q189" s="74"/>
      <c r="R189" s="121"/>
      <c r="S189" s="122"/>
      <c r="T189" s="122"/>
      <c r="U189" s="122"/>
      <c r="V189" s="122"/>
      <c r="W189" s="122"/>
      <c r="X189" s="122"/>
      <c r="Y189" s="122"/>
      <c r="Z189" s="122"/>
      <c r="AA189" s="122"/>
      <c r="AB189" s="122"/>
      <c r="AC189" s="122"/>
      <c r="AD189" s="122"/>
      <c r="AE189" s="122"/>
      <c r="AF189" s="122"/>
      <c r="AG189" s="122"/>
      <c r="AH189" s="122"/>
      <c r="AI189" s="122"/>
      <c r="AJ189" s="122"/>
      <c r="AK189" s="122"/>
      <c r="AL189" s="122"/>
      <c r="AM189" s="122"/>
      <c r="AN189" s="122"/>
      <c r="AO189" s="122"/>
      <c r="AP189" s="122"/>
      <c r="AQ189" s="122"/>
      <c r="AR189" s="122"/>
      <c r="AS189" s="122"/>
      <c r="AT189" s="122"/>
      <c r="AU189" s="122"/>
      <c r="AV189" s="122"/>
    </row>
    <row r="190" spans="2:48" s="70" customFormat="1" ht="12" x14ac:dyDescent="0.3">
      <c r="B190" s="115" t="str">
        <f>IF('INT-Pivots'!G217="","",'INT-Pivots'!G217)</f>
        <v/>
      </c>
      <c r="C190" s="116" t="str">
        <f>IF('INT-Pivots'!H217="","",'INT-Pivots'!H217)</f>
        <v/>
      </c>
      <c r="D190" s="117" t="str">
        <f>IF('INT-Pivots'!I217="","",IF(VALUE('INT-Pivots'!I217)=0,"",VALUE('INT-Pivots'!I217)))</f>
        <v/>
      </c>
      <c r="E190" s="118" t="str">
        <f>IF('INT-Pivots'!J217=0,"",'INT-Pivots'!J217)</f>
        <v/>
      </c>
      <c r="F190" s="128" t="str">
        <f>IF('INT-Pivots'!K217="","",IF('INT-Pivots'!K217="(blank)","Project end",VALUE('INT-Pivots'!K217)))</f>
        <v/>
      </c>
      <c r="G190" s="119" t="str">
        <f>IF('INT-Pivots'!S217="","",IF('INT-Pivots'!S217="(blank)","-",'INT-Pivots'!S217))</f>
        <v/>
      </c>
      <c r="H190" s="116" t="str">
        <f>IF('INT-Pivots'!L217=0,"",'INT-Pivots'!L217)</f>
        <v/>
      </c>
      <c r="I190" s="120" t="str">
        <f>IF('INT-Pivots'!M217=0,"",IF('INT-Pivots'!M217="(blank)","",'INT-Pivots'!M217))</f>
        <v/>
      </c>
      <c r="J190" s="116" t="str">
        <f>IF('INT-Pivots'!N217="","",'INT-Pivots'!N217)</f>
        <v/>
      </c>
      <c r="K190" s="116" t="str">
        <f>IF('INT-Pivots'!F217=0,"",IF('INT-Pivots'!F217="(blank)","",'INT-Pivots'!F217))</f>
        <v/>
      </c>
      <c r="L190" s="94" t="str">
        <f>IF('INT-Pivots'!O217="","",'INT-Pivots'!O217)</f>
        <v/>
      </c>
      <c r="M190" s="94"/>
      <c r="N190" s="94"/>
      <c r="O190" s="94"/>
      <c r="P190" s="74"/>
      <c r="Q190" s="74"/>
      <c r="R190" s="121"/>
      <c r="S190" s="122"/>
      <c r="T190" s="122"/>
      <c r="U190" s="122"/>
      <c r="V190" s="122"/>
      <c r="W190" s="122"/>
      <c r="X190" s="122"/>
      <c r="Y190" s="122"/>
      <c r="Z190" s="122"/>
      <c r="AA190" s="122"/>
      <c r="AB190" s="122"/>
      <c r="AC190" s="122"/>
      <c r="AD190" s="122"/>
      <c r="AE190" s="122"/>
      <c r="AF190" s="122"/>
      <c r="AG190" s="122"/>
      <c r="AH190" s="122"/>
      <c r="AI190" s="122"/>
      <c r="AJ190" s="122"/>
      <c r="AK190" s="122"/>
      <c r="AL190" s="122"/>
      <c r="AM190" s="122"/>
      <c r="AN190" s="122"/>
      <c r="AO190" s="122"/>
      <c r="AP190" s="122"/>
      <c r="AQ190" s="122"/>
      <c r="AR190" s="122"/>
      <c r="AS190" s="122"/>
      <c r="AT190" s="122"/>
      <c r="AU190" s="122"/>
      <c r="AV190" s="122"/>
    </row>
    <row r="191" spans="2:48" s="70" customFormat="1" ht="12" x14ac:dyDescent="0.3">
      <c r="B191" s="115" t="str">
        <f>IF('INT-Pivots'!G218="","",'INT-Pivots'!G218)</f>
        <v/>
      </c>
      <c r="C191" s="116" t="str">
        <f>IF('INT-Pivots'!H218="","",'INT-Pivots'!H218)</f>
        <v/>
      </c>
      <c r="D191" s="117" t="str">
        <f>IF('INT-Pivots'!I218="","",IF(VALUE('INT-Pivots'!I218)=0,"",VALUE('INT-Pivots'!I218)))</f>
        <v/>
      </c>
      <c r="E191" s="118" t="str">
        <f>IF('INT-Pivots'!J218=0,"",'INT-Pivots'!J218)</f>
        <v/>
      </c>
      <c r="F191" s="128" t="str">
        <f>IF('INT-Pivots'!K218="","",IF('INT-Pivots'!K218="(blank)","Project end",VALUE('INT-Pivots'!K218)))</f>
        <v/>
      </c>
      <c r="G191" s="119" t="str">
        <f>IF('INT-Pivots'!S218="","",IF('INT-Pivots'!S218="(blank)","-",'INT-Pivots'!S218))</f>
        <v/>
      </c>
      <c r="H191" s="116" t="str">
        <f>IF('INT-Pivots'!L218=0,"",'INT-Pivots'!L218)</f>
        <v/>
      </c>
      <c r="I191" s="120" t="str">
        <f>IF('INT-Pivots'!M218=0,"",IF('INT-Pivots'!M218="(blank)","",'INT-Pivots'!M218))</f>
        <v/>
      </c>
      <c r="J191" s="116" t="str">
        <f>IF('INT-Pivots'!N218="","",'INT-Pivots'!N218)</f>
        <v/>
      </c>
      <c r="K191" s="116" t="str">
        <f>IF('INT-Pivots'!F218=0,"",IF('INT-Pivots'!F218="(blank)","",'INT-Pivots'!F218))</f>
        <v/>
      </c>
      <c r="L191" s="94" t="str">
        <f>IF('INT-Pivots'!O218="","",'INT-Pivots'!O218)</f>
        <v/>
      </c>
      <c r="M191" s="94"/>
      <c r="N191" s="94"/>
      <c r="O191" s="94"/>
      <c r="P191" s="74"/>
      <c r="Q191" s="74"/>
      <c r="R191" s="121"/>
      <c r="S191" s="122"/>
      <c r="T191" s="122"/>
      <c r="U191" s="122"/>
      <c r="V191" s="122"/>
      <c r="W191" s="122"/>
      <c r="X191" s="122"/>
      <c r="Y191" s="122"/>
      <c r="Z191" s="122"/>
      <c r="AA191" s="122"/>
      <c r="AB191" s="122"/>
      <c r="AC191" s="122"/>
      <c r="AD191" s="122"/>
      <c r="AE191" s="122"/>
      <c r="AF191" s="122"/>
      <c r="AG191" s="122"/>
      <c r="AH191" s="122"/>
      <c r="AI191" s="122"/>
      <c r="AJ191" s="122"/>
      <c r="AK191" s="122"/>
      <c r="AL191" s="122"/>
      <c r="AM191" s="122"/>
      <c r="AN191" s="122"/>
      <c r="AO191" s="122"/>
      <c r="AP191" s="122"/>
      <c r="AQ191" s="122"/>
      <c r="AR191" s="122"/>
      <c r="AS191" s="122"/>
      <c r="AT191" s="122"/>
      <c r="AU191" s="122"/>
      <c r="AV191" s="122"/>
    </row>
    <row r="192" spans="2:48" s="70" customFormat="1" ht="12" x14ac:dyDescent="0.3">
      <c r="B192" s="115" t="str">
        <f>IF('INT-Pivots'!G219="","",'INT-Pivots'!G219)</f>
        <v/>
      </c>
      <c r="C192" s="116" t="str">
        <f>IF('INT-Pivots'!H219="","",'INT-Pivots'!H219)</f>
        <v/>
      </c>
      <c r="D192" s="117" t="str">
        <f>IF('INT-Pivots'!I219="","",IF(VALUE('INT-Pivots'!I219)=0,"",VALUE('INT-Pivots'!I219)))</f>
        <v/>
      </c>
      <c r="E192" s="118" t="str">
        <f>IF('INT-Pivots'!J219=0,"",'INT-Pivots'!J219)</f>
        <v/>
      </c>
      <c r="F192" s="128" t="str">
        <f>IF('INT-Pivots'!K219="","",IF('INT-Pivots'!K219="(blank)","Project end",VALUE('INT-Pivots'!K219)))</f>
        <v/>
      </c>
      <c r="G192" s="119" t="str">
        <f>IF('INT-Pivots'!S219="","",IF('INT-Pivots'!S219="(blank)","-",'INT-Pivots'!S219))</f>
        <v/>
      </c>
      <c r="H192" s="116" t="str">
        <f>IF('INT-Pivots'!L219=0,"",'INT-Pivots'!L219)</f>
        <v/>
      </c>
      <c r="I192" s="120" t="str">
        <f>IF('INT-Pivots'!M219=0,"",IF('INT-Pivots'!M219="(blank)","",'INT-Pivots'!M219))</f>
        <v/>
      </c>
      <c r="J192" s="116" t="str">
        <f>IF('INT-Pivots'!N219="","",'INT-Pivots'!N219)</f>
        <v/>
      </c>
      <c r="K192" s="116" t="str">
        <f>IF('INT-Pivots'!F219=0,"",IF('INT-Pivots'!F219="(blank)","",'INT-Pivots'!F219))</f>
        <v/>
      </c>
      <c r="L192" s="94" t="str">
        <f>IF('INT-Pivots'!O219="","",'INT-Pivots'!O219)</f>
        <v/>
      </c>
      <c r="M192" s="94"/>
      <c r="N192" s="94"/>
      <c r="O192" s="94"/>
      <c r="P192" s="74"/>
      <c r="Q192" s="74"/>
      <c r="R192" s="121"/>
      <c r="S192" s="122"/>
      <c r="T192" s="122"/>
      <c r="U192" s="122"/>
      <c r="V192" s="122"/>
      <c r="W192" s="122"/>
      <c r="X192" s="122"/>
      <c r="Y192" s="122"/>
      <c r="Z192" s="122"/>
      <c r="AA192" s="122"/>
      <c r="AB192" s="122"/>
      <c r="AC192" s="122"/>
      <c r="AD192" s="122"/>
      <c r="AE192" s="122"/>
      <c r="AF192" s="122"/>
      <c r="AG192" s="122"/>
      <c r="AH192" s="122"/>
      <c r="AI192" s="122"/>
      <c r="AJ192" s="122"/>
      <c r="AK192" s="122"/>
      <c r="AL192" s="122"/>
      <c r="AM192" s="122"/>
      <c r="AN192" s="122"/>
      <c r="AO192" s="122"/>
      <c r="AP192" s="122"/>
      <c r="AQ192" s="122"/>
      <c r="AR192" s="122"/>
      <c r="AS192" s="122"/>
      <c r="AT192" s="122"/>
      <c r="AU192" s="122"/>
      <c r="AV192" s="122"/>
    </row>
    <row r="193" spans="2:48" s="70" customFormat="1" ht="12" x14ac:dyDescent="0.3">
      <c r="B193" s="115" t="str">
        <f>IF('INT-Pivots'!G220="","",'INT-Pivots'!G220)</f>
        <v/>
      </c>
      <c r="C193" s="116" t="str">
        <f>IF('INT-Pivots'!H220="","",'INT-Pivots'!H220)</f>
        <v/>
      </c>
      <c r="D193" s="117" t="str">
        <f>IF('INT-Pivots'!I220="","",IF(VALUE('INT-Pivots'!I220)=0,"",VALUE('INT-Pivots'!I220)))</f>
        <v/>
      </c>
      <c r="E193" s="118" t="str">
        <f>IF('INT-Pivots'!J220=0,"",'INT-Pivots'!J220)</f>
        <v/>
      </c>
      <c r="F193" s="128" t="str">
        <f>IF('INT-Pivots'!K220="","",IF('INT-Pivots'!K220="(blank)","Project end",VALUE('INT-Pivots'!K220)))</f>
        <v/>
      </c>
      <c r="G193" s="119" t="str">
        <f>IF('INT-Pivots'!S220="","",IF('INT-Pivots'!S220="(blank)","-",'INT-Pivots'!S220))</f>
        <v/>
      </c>
      <c r="H193" s="116" t="str">
        <f>IF('INT-Pivots'!L220=0,"",'INT-Pivots'!L220)</f>
        <v/>
      </c>
      <c r="I193" s="120" t="str">
        <f>IF('INT-Pivots'!M220=0,"",IF('INT-Pivots'!M220="(blank)","",'INT-Pivots'!M220))</f>
        <v/>
      </c>
      <c r="J193" s="116" t="str">
        <f>IF('INT-Pivots'!N220="","",'INT-Pivots'!N220)</f>
        <v/>
      </c>
      <c r="K193" s="116" t="str">
        <f>IF('INT-Pivots'!F220=0,"",IF('INT-Pivots'!F220="(blank)","",'INT-Pivots'!F220))</f>
        <v/>
      </c>
      <c r="L193" s="94" t="str">
        <f>IF('INT-Pivots'!O220="","",'INT-Pivots'!O220)</f>
        <v/>
      </c>
      <c r="M193" s="94"/>
      <c r="N193" s="94"/>
      <c r="O193" s="94"/>
      <c r="P193" s="74"/>
      <c r="Q193" s="74"/>
      <c r="R193" s="121"/>
      <c r="S193" s="122"/>
      <c r="T193" s="122"/>
      <c r="U193" s="122"/>
      <c r="V193" s="122"/>
      <c r="W193" s="122"/>
      <c r="X193" s="122"/>
      <c r="Y193" s="122"/>
      <c r="Z193" s="122"/>
      <c r="AA193" s="122"/>
      <c r="AB193" s="122"/>
      <c r="AC193" s="122"/>
      <c r="AD193" s="122"/>
      <c r="AE193" s="122"/>
      <c r="AF193" s="122"/>
      <c r="AG193" s="122"/>
      <c r="AH193" s="122"/>
      <c r="AI193" s="122"/>
      <c r="AJ193" s="122"/>
      <c r="AK193" s="122"/>
      <c r="AL193" s="122"/>
      <c r="AM193" s="122"/>
      <c r="AN193" s="122"/>
      <c r="AO193" s="122"/>
      <c r="AP193" s="122"/>
      <c r="AQ193" s="122"/>
      <c r="AR193" s="122"/>
      <c r="AS193" s="122"/>
      <c r="AT193" s="122"/>
      <c r="AU193" s="122"/>
      <c r="AV193" s="122"/>
    </row>
    <row r="194" spans="2:48" s="70" customFormat="1" ht="12" x14ac:dyDescent="0.3">
      <c r="B194" s="115" t="str">
        <f>IF('INT-Pivots'!G221="","",'INT-Pivots'!G221)</f>
        <v/>
      </c>
      <c r="C194" s="116" t="str">
        <f>IF('INT-Pivots'!H221="","",'INT-Pivots'!H221)</f>
        <v/>
      </c>
      <c r="D194" s="117" t="str">
        <f>IF('INT-Pivots'!I221="","",IF(VALUE('INT-Pivots'!I221)=0,"",VALUE('INT-Pivots'!I221)))</f>
        <v/>
      </c>
      <c r="E194" s="118" t="str">
        <f>IF('INT-Pivots'!J221=0,"",'INT-Pivots'!J221)</f>
        <v/>
      </c>
      <c r="F194" s="128" t="str">
        <f>IF('INT-Pivots'!K221="","",IF('INT-Pivots'!K221="(blank)","Project end",VALUE('INT-Pivots'!K221)))</f>
        <v/>
      </c>
      <c r="G194" s="119" t="str">
        <f>IF('INT-Pivots'!S221="","",IF('INT-Pivots'!S221="(blank)","-",'INT-Pivots'!S221))</f>
        <v/>
      </c>
      <c r="H194" s="116" t="str">
        <f>IF('INT-Pivots'!L221=0,"",'INT-Pivots'!L221)</f>
        <v/>
      </c>
      <c r="I194" s="120" t="str">
        <f>IF('INT-Pivots'!M221=0,"",IF('INT-Pivots'!M221="(blank)","",'INT-Pivots'!M221))</f>
        <v/>
      </c>
      <c r="J194" s="116" t="str">
        <f>IF('INT-Pivots'!N221="","",'INT-Pivots'!N221)</f>
        <v/>
      </c>
      <c r="K194" s="116" t="str">
        <f>IF('INT-Pivots'!F221=0,"",IF('INT-Pivots'!F221="(blank)","",'INT-Pivots'!F221))</f>
        <v/>
      </c>
      <c r="L194" s="94" t="str">
        <f>IF('INT-Pivots'!O221="","",'INT-Pivots'!O221)</f>
        <v/>
      </c>
      <c r="M194" s="94"/>
      <c r="N194" s="94"/>
      <c r="O194" s="94"/>
      <c r="P194" s="74"/>
      <c r="Q194" s="74"/>
      <c r="R194" s="121"/>
      <c r="S194" s="122"/>
      <c r="T194" s="122"/>
      <c r="U194" s="122"/>
      <c r="V194" s="122"/>
      <c r="W194" s="122"/>
      <c r="X194" s="122"/>
      <c r="Y194" s="122"/>
      <c r="Z194" s="122"/>
      <c r="AA194" s="122"/>
      <c r="AB194" s="122"/>
      <c r="AC194" s="122"/>
      <c r="AD194" s="122"/>
      <c r="AE194" s="122"/>
      <c r="AF194" s="122"/>
      <c r="AG194" s="122"/>
      <c r="AH194" s="122"/>
      <c r="AI194" s="122"/>
      <c r="AJ194" s="122"/>
      <c r="AK194" s="122"/>
      <c r="AL194" s="122"/>
      <c r="AM194" s="122"/>
      <c r="AN194" s="122"/>
      <c r="AO194" s="122"/>
      <c r="AP194" s="122"/>
      <c r="AQ194" s="122"/>
      <c r="AR194" s="122"/>
      <c r="AS194" s="122"/>
      <c r="AT194" s="122"/>
      <c r="AU194" s="122"/>
      <c r="AV194" s="122"/>
    </row>
  </sheetData>
  <sheetProtection algorithmName="SHA-512" hashValue="xOhBzgOe1sP+b/wS+mQVBJU/NcpvhaUwNzOGuGhN93L/B7/0uDIVq0m5drLGHD4cFMqxr/+3f63umqxT2v5iiQ==" saltValue="cH1EF2U2S9/aZMOIu9Ocuw==" spinCount="100000" sheet="1" formatRows="0"/>
  <mergeCells count="13">
    <mergeCell ref="AX5:BB5"/>
    <mergeCell ref="AX6:BB8"/>
    <mergeCell ref="B4:F4"/>
    <mergeCell ref="R4:W4"/>
    <mergeCell ref="X4:AC4"/>
    <mergeCell ref="AD4:AI4"/>
    <mergeCell ref="AJ4:AO4"/>
    <mergeCell ref="R1:W3"/>
    <mergeCell ref="AJ1:AO3"/>
    <mergeCell ref="AP1:AU3"/>
    <mergeCell ref="AP4:AU4"/>
    <mergeCell ref="X1:AC3"/>
    <mergeCell ref="AD1:AI3"/>
  </mergeCells>
  <phoneticPr fontId="19" type="noConversion"/>
  <conditionalFormatting sqref="B6:AV49">
    <cfRule type="expression" dxfId="44" priority="24">
      <formula>$B6=""</formula>
    </cfRule>
  </conditionalFormatting>
  <conditionalFormatting sqref="R6:R49">
    <cfRule type="expression" dxfId="43" priority="19">
      <formula>$R6="Complete"</formula>
    </cfRule>
    <cfRule type="expression" dxfId="42" priority="20">
      <formula>$R6="Delayed"</formula>
    </cfRule>
    <cfRule type="expression" dxfId="41" priority="21">
      <formula>$R6="On track"</formula>
    </cfRule>
    <cfRule type="expression" dxfId="40" priority="22">
      <formula>$R6="Not started"</formula>
    </cfRule>
  </conditionalFormatting>
  <conditionalFormatting sqref="X6:X49">
    <cfRule type="expression" dxfId="39" priority="15">
      <formula>$X6="Delayed"</formula>
    </cfRule>
    <cfRule type="expression" dxfId="38" priority="16">
      <formula>$X6="On track"</formula>
    </cfRule>
    <cfRule type="expression" dxfId="37" priority="17">
      <formula>$X6="Complete"</formula>
    </cfRule>
    <cfRule type="expression" dxfId="36" priority="18">
      <formula>$X6="Not started"</formula>
    </cfRule>
  </conditionalFormatting>
  <conditionalFormatting sqref="X6:AC49">
    <cfRule type="expression" dxfId="35" priority="30">
      <formula>$W6=""</formula>
    </cfRule>
  </conditionalFormatting>
  <conditionalFormatting sqref="X6:AV49">
    <cfRule type="expression" dxfId="34" priority="5">
      <formula>$R6="Complete"</formula>
    </cfRule>
  </conditionalFormatting>
  <conditionalFormatting sqref="AD6:AD49">
    <cfRule type="expression" dxfId="33" priority="11">
      <formula>$AD6="On track"</formula>
    </cfRule>
    <cfRule type="expression" dxfId="32" priority="12">
      <formula>$AD6="Delayed"</formula>
    </cfRule>
    <cfRule type="expression" dxfId="31" priority="13">
      <formula>$AD6="Not started"</formula>
    </cfRule>
    <cfRule type="expression" dxfId="30" priority="14">
      <formula>$AD6="Complete"</formula>
    </cfRule>
  </conditionalFormatting>
  <conditionalFormatting sqref="AD6:AI49">
    <cfRule type="expression" dxfId="29" priority="29">
      <formula>$AC6=""</formula>
    </cfRule>
  </conditionalFormatting>
  <conditionalFormatting sqref="AD6:AV49">
    <cfRule type="expression" dxfId="28" priority="3">
      <formula>$X6="Complete"</formula>
    </cfRule>
  </conditionalFormatting>
  <conditionalFormatting sqref="AJ6:AJ49">
    <cfRule type="expression" dxfId="27" priority="6">
      <formula>$AU6="On track"</formula>
    </cfRule>
    <cfRule type="expression" dxfId="26" priority="7">
      <formula>$AU6="Not started"</formula>
    </cfRule>
    <cfRule type="expression" dxfId="25" priority="8">
      <formula>$AU6="Delayed"</formula>
    </cfRule>
    <cfRule type="expression" dxfId="24" priority="9">
      <formula>$AU6="Complete"</formula>
    </cfRule>
  </conditionalFormatting>
  <conditionalFormatting sqref="AJ6:AO49">
    <cfRule type="expression" dxfId="23" priority="28">
      <formula>$AI6=""</formula>
    </cfRule>
  </conditionalFormatting>
  <conditionalFormatting sqref="AJ6:AV49">
    <cfRule type="expression" dxfId="22" priority="2">
      <formula>$AD6="Complete"</formula>
    </cfRule>
  </conditionalFormatting>
  <conditionalFormatting sqref="AP6:AP49">
    <cfRule type="expression" dxfId="21" priority="25">
      <formula>$AP6="Complete"</formula>
    </cfRule>
    <cfRule type="expression" dxfId="20" priority="26">
      <formula>$AP6="Delayed"</formula>
    </cfRule>
    <cfRule type="expression" dxfId="19" priority="27">
      <formula>$AP6="On track"</formula>
    </cfRule>
    <cfRule type="expression" dxfId="18" priority="31">
      <formula>$AP6="Not started"</formula>
    </cfRule>
  </conditionalFormatting>
  <conditionalFormatting sqref="AP6:AV49">
    <cfRule type="expression" dxfId="17" priority="1">
      <formula>$AJ6="Complete"</formula>
    </cfRule>
    <cfRule type="expression" dxfId="16" priority="23">
      <formula>$AO6=""</formula>
    </cfRule>
  </conditionalFormatting>
  <dataValidations xWindow="553" yWindow="572" count="7">
    <dataValidation allowBlank="1" showInputMessage="1" showErrorMessage="1" promptTitle="Proof of delivery" prompt="If this item is complete, upload supporting documents to the CCAC Google Drive or the file sharing service of your choice and paste the URL here. " sqref="AN6:AN49 AT6:AT49 AB6:AB49 AH6:AH49 V6:V49" xr:uid="{163FB4B1-BD1D-4871-89D8-7A374EFD1C0A}"/>
    <dataValidation allowBlank="1" showInputMessage="1" showErrorMessage="1" promptTitle="How to use this form" prompt="Scroll down the list to see all planned activities and outputs for this agreement. You must report progress on each of these at each reporting reporting period. Scroll right to find the relevant reporting period and fill in all cells. " sqref="I1:Q1" xr:uid="{C8AA9548-71C0-4C32-9BB9-BDDB698AF13F}"/>
    <dataValidation type="textLength" operator="lessThanOrEqual" allowBlank="1" showInputMessage="1" showErrorMessage="1" errorTitle="Character limit passed" error="Please shorten your response to 500 characters or less" promptTitle="Progress made" prompt="Describe the work carried out this reporting period. If the work has not been started, enter &quot;N/A&quot;. Limit: 500 characters." sqref="AQ6:AQ49 Y6:Y49 AE6:AE49 AK6:AK49" xr:uid="{20923C8E-1C39-4B46-B782-E42E8D73290C}">
      <formula1>500</formula1>
    </dataValidation>
    <dataValidation allowBlank="1" showInputMessage="1" showErrorMessage="1" prompt="Click here for instructions" sqref="E1" xr:uid="{DF5D7206-B898-4FDB-9F91-F82E6DA9B503}"/>
    <dataValidation type="textLength" operator="lessThanOrEqual" allowBlank="1" showInputMessage="1" showErrorMessage="1" promptTitle="Progress made" prompt="Describe the work carried out this reporting period. If the work has not been started, enter &quot;N/A&quot;. Limit: 500 characters." sqref="S6:S11 S13:S49" xr:uid="{A4918E10-8804-4584-B02B-0F9F4A37FBC3}">
      <formula1>500</formula1>
    </dataValidation>
    <dataValidation type="textLength" operator="lessThanOrEqual" allowBlank="1" showInputMessage="1" showErrorMessage="1" promptTitle="Variance" prompt="Explain any changes to this item of work, the impact on the project, and how you will mitigate this impact. If the work has not started, enter &quot;N/A&quot;. Limit: 500 characters." sqref="T6:T49 Z6:Z49 AF6:AF49 AL6:AL49 AR6:AR49" xr:uid="{333F4009-6814-4D2F-816D-BC11660195B6}">
      <formula1>500</formula1>
    </dataValidation>
    <dataValidation type="textLength" operator="lessThanOrEqual" allowBlank="1" showInputMessage="1" showErrorMessage="1" promptTitle="Further actions" prompt="What work will be undertaken in the next reporting period to complete this item or build on the work completed? If the work has not started, enter &quot;N/A&quot;. Limit: 500 characters." sqref="U6:U49 AA6:AA49 AG6:AG49 AM6:AM49 AS6:AS49" xr:uid="{094B758D-2A8C-4F2F-B36A-CA26476182C2}">
      <formula1>500</formula1>
    </dataValidation>
  </dataValidations>
  <hyperlinks>
    <hyperlink ref="E1" location="'2. Narrative'!AW6" display="How to use this form" xr:uid="{72A78AC9-8D3B-4EAD-86E5-D79A922419C2}"/>
  </hyperlinks>
  <pageMargins left="0.25" right="0.25" top="0.75" bottom="0.75" header="0.3" footer="0.3"/>
  <pageSetup paperSize="9" scale="49"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xWindow="553" yWindow="572" count="2">
        <x14:dataValidation type="list" allowBlank="1" showInputMessage="1" showErrorMessage="1" promptTitle="Type of document" prompt="Select one type per document. If providing more than one document, select all that apply." xr:uid="{C980F26F-393B-4135-85B3-6B32C6843C10}">
          <x14:formula1>
            <xm:f>'Form validation'!$N$3:$N$16</xm:f>
          </x14:formula1>
          <xm:sqref>AO6:AO49 W6:W49 AC6:AC49 AI6:AI49 AU6:AU49</xm:sqref>
        </x14:dataValidation>
        <x14:dataValidation type="list" allowBlank="1" showInputMessage="1" showErrorMessage="1" xr:uid="{672F78A8-A009-43D6-91F8-ADFDFF8B77C5}">
          <x14:formula1>
            <xm:f>'Form validation'!$D$3:$D$6</xm:f>
          </x14:formula1>
          <xm:sqref>AP6:AP49 AD6:AD49 AJ6:AJ49 X6:X49 R6:R49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6B48-A1EB-4DCF-83E1-12A6748E4EA3}">
  <sheetPr codeName="Sheet13">
    <pageSetUpPr fitToPage="1"/>
  </sheetPr>
  <dimension ref="B1:AR150"/>
  <sheetViews>
    <sheetView showGridLines="0" zoomScale="120" zoomScaleNormal="120" workbookViewId="0">
      <pane xSplit="8" ySplit="5" topLeftCell="V81" activePane="bottomRight" state="frozen"/>
      <selection pane="topRight" activeCell="F35" sqref="F35"/>
      <selection pane="bottomLeft" activeCell="F35" sqref="F35"/>
      <selection pane="bottomRight" activeCell="V1" sqref="V1:X3"/>
    </sheetView>
  </sheetViews>
  <sheetFormatPr defaultColWidth="9.1796875" defaultRowHeight="14.5" x14ac:dyDescent="0.35"/>
  <cols>
    <col min="1" max="1" width="1.81640625" style="12" customWidth="1"/>
    <col min="2" max="2" width="14.1796875" style="12" customWidth="1"/>
    <col min="3" max="3" width="14.26953125" style="16" customWidth="1"/>
    <col min="4" max="4" width="12.453125" style="16" customWidth="1"/>
    <col min="5" max="5" width="11.7265625" style="311" customWidth="1"/>
    <col min="6" max="8" width="11.7265625" style="310" customWidth="1"/>
    <col min="9" max="11" width="11.7265625" style="310" hidden="1" customWidth="1"/>
    <col min="12" max="12" width="15.7265625" style="11" customWidth="1"/>
    <col min="13" max="13" width="30.7265625" style="16" customWidth="1"/>
    <col min="14" max="14" width="15.7265625" style="11" customWidth="1"/>
    <col min="15" max="15" width="30.7265625" style="16" customWidth="1"/>
    <col min="16" max="16" width="15.7265625" style="11" customWidth="1"/>
    <col min="17" max="17" width="30.7265625" style="16" customWidth="1"/>
    <col min="18" max="18" width="15.7265625" style="11" customWidth="1"/>
    <col min="19" max="19" width="30.7265625" style="16" customWidth="1"/>
    <col min="20" max="20" width="15.7265625" style="11" customWidth="1"/>
    <col min="21" max="21" width="30.7265625" style="16" customWidth="1"/>
    <col min="22" max="22" width="15.7265625" style="17" customWidth="1"/>
    <col min="23" max="23" width="15.7265625" style="18" customWidth="1"/>
    <col min="24" max="24" width="9" style="19" customWidth="1"/>
    <col min="25" max="25" width="3.7265625" style="12" customWidth="1"/>
    <col min="26" max="16384" width="9.1796875" style="12"/>
  </cols>
  <sheetData>
    <row r="1" spans="2:44" s="211" customFormat="1" ht="43.15" customHeight="1" x14ac:dyDescent="0.35">
      <c r="B1" s="208" t="s">
        <v>198</v>
      </c>
      <c r="C1" s="209"/>
      <c r="D1" s="209"/>
      <c r="E1" s="301"/>
      <c r="F1" s="412" t="s">
        <v>90</v>
      </c>
      <c r="G1" s="412"/>
      <c r="H1" s="301"/>
      <c r="I1" s="301"/>
      <c r="J1" s="301"/>
      <c r="K1" s="301"/>
      <c r="L1" s="431"/>
      <c r="M1" s="431"/>
      <c r="N1" s="430"/>
      <c r="O1" s="430"/>
      <c r="P1" s="423"/>
      <c r="Q1" s="423"/>
      <c r="R1" s="423"/>
      <c r="S1" s="423"/>
      <c r="T1" s="423"/>
      <c r="U1" s="423"/>
      <c r="V1" s="423"/>
      <c r="W1" s="423"/>
      <c r="X1" s="423"/>
      <c r="Y1" s="210"/>
      <c r="Z1" s="210"/>
      <c r="AA1" s="423"/>
      <c r="AB1" s="423"/>
      <c r="AC1" s="423"/>
      <c r="AD1" s="423"/>
      <c r="AE1" s="423"/>
      <c r="AF1" s="423"/>
      <c r="AG1" s="423"/>
      <c r="AH1" s="423"/>
      <c r="AI1" s="423"/>
      <c r="AJ1" s="423"/>
      <c r="AK1" s="423"/>
      <c r="AL1" s="423"/>
      <c r="AM1" s="423"/>
      <c r="AN1" s="423"/>
      <c r="AO1" s="423"/>
      <c r="AP1" s="423"/>
      <c r="AQ1" s="423"/>
      <c r="AR1" s="423"/>
    </row>
    <row r="2" spans="2:44" s="116" customFormat="1" ht="12" customHeight="1" x14ac:dyDescent="0.3">
      <c r="B2" s="75" t="str">
        <f>'1.Signature page'!C3</f>
        <v>Enabling Environment for Electric Buses for Public Transport and their Pilot Deployment in Colombo, Sri Lanka (HDV-23-003)</v>
      </c>
      <c r="C2" s="75"/>
      <c r="D2" s="75"/>
      <c r="E2" s="302"/>
      <c r="F2" s="303"/>
      <c r="G2" s="303"/>
      <c r="H2" s="303"/>
      <c r="I2" s="303"/>
      <c r="J2" s="303"/>
      <c r="K2" s="303"/>
      <c r="L2" s="431"/>
      <c r="M2" s="431"/>
      <c r="N2" s="430"/>
      <c r="O2" s="430"/>
      <c r="P2" s="423"/>
      <c r="Q2" s="423"/>
      <c r="R2" s="423"/>
      <c r="S2" s="423"/>
      <c r="T2" s="423"/>
      <c r="U2" s="423"/>
      <c r="V2" s="423"/>
      <c r="W2" s="423"/>
      <c r="X2" s="423"/>
      <c r="Y2" s="212"/>
      <c r="Z2" s="212"/>
      <c r="AA2" s="423"/>
      <c r="AB2" s="423"/>
      <c r="AC2" s="423"/>
      <c r="AD2" s="423"/>
      <c r="AE2" s="423"/>
      <c r="AF2" s="423"/>
      <c r="AG2" s="423"/>
      <c r="AH2" s="423"/>
      <c r="AI2" s="423"/>
      <c r="AJ2" s="423"/>
      <c r="AK2" s="423"/>
      <c r="AL2" s="423"/>
      <c r="AM2" s="423"/>
      <c r="AN2" s="423"/>
      <c r="AO2" s="423"/>
      <c r="AP2" s="423"/>
      <c r="AQ2" s="423"/>
      <c r="AR2" s="423"/>
    </row>
    <row r="3" spans="2:44" s="116" customFormat="1" ht="18.649999999999999" customHeight="1" x14ac:dyDescent="0.3">
      <c r="B3" s="133" t="str">
        <f>'1.Signature page'!$C4</f>
        <v>UNDP Sri Lanka</v>
      </c>
      <c r="C3" s="133"/>
      <c r="D3" s="133"/>
      <c r="E3" s="304"/>
      <c r="F3" s="303"/>
      <c r="G3" s="303"/>
      <c r="H3" s="303"/>
      <c r="I3" s="303"/>
      <c r="J3" s="303"/>
      <c r="K3" s="303"/>
      <c r="L3" s="431"/>
      <c r="M3" s="431"/>
      <c r="N3" s="430"/>
      <c r="O3" s="430"/>
      <c r="P3" s="423"/>
      <c r="Q3" s="423"/>
      <c r="R3" s="423"/>
      <c r="S3" s="423"/>
      <c r="T3" s="423"/>
      <c r="U3" s="423"/>
      <c r="V3" s="423"/>
      <c r="W3" s="423"/>
      <c r="X3" s="423"/>
      <c r="Y3" s="212"/>
      <c r="Z3" s="212"/>
      <c r="AA3" s="423"/>
      <c r="AB3" s="423"/>
      <c r="AC3" s="423"/>
      <c r="AD3" s="423"/>
      <c r="AE3" s="423"/>
      <c r="AF3" s="423"/>
      <c r="AG3" s="423"/>
      <c r="AH3" s="423"/>
      <c r="AI3" s="423"/>
      <c r="AJ3" s="423"/>
      <c r="AK3" s="423"/>
      <c r="AL3" s="423"/>
      <c r="AM3" s="423"/>
      <c r="AN3" s="423"/>
      <c r="AO3" s="423"/>
      <c r="AP3" s="423"/>
      <c r="AQ3" s="423"/>
      <c r="AR3" s="423"/>
    </row>
    <row r="4" spans="2:44" s="213" customFormat="1" ht="16.149999999999999" customHeight="1" x14ac:dyDescent="0.3">
      <c r="B4" s="410" t="s">
        <v>91</v>
      </c>
      <c r="C4" s="411"/>
      <c r="D4" s="411"/>
      <c r="E4" s="411"/>
      <c r="F4" s="411"/>
      <c r="G4" s="411"/>
      <c r="H4" s="411"/>
      <c r="I4" s="312"/>
      <c r="J4" s="312"/>
      <c r="K4" s="312"/>
      <c r="L4" s="424" t="str">
        <f>CONCATENATE("FIRST REPORTING PERIOD: ",'1.Signature page'!$C$20)</f>
        <v>FIRST REPORTING PERIOD: 11/10/2024 - 30/06/2025</v>
      </c>
      <c r="M4" s="424"/>
      <c r="N4" s="425" t="str">
        <f>CONCATENATE("SECOND REPORTING PERIOD: ",'1.Signature page'!$C$35)</f>
        <v>SECOND REPORTING PERIOD: 01/07/2025-31/12/2025</v>
      </c>
      <c r="O4" s="425"/>
      <c r="P4" s="427" t="str">
        <f>CONCATENATE("THIRD REPORTING PERIOD: ",'1.Signature page'!$C$50)</f>
        <v>THIRD REPORTING PERIOD: 01/01/2026-30/06/2026</v>
      </c>
      <c r="Q4" s="427"/>
      <c r="R4" s="428" t="str">
        <f>CONCATENATE("FOURTH REPORTING PERIOD: ",'1.Signature page'!$C$65)</f>
        <v>FOURTH REPORTING PERIOD: 01/07/2026-30/11/2026</v>
      </c>
      <c r="S4" s="428"/>
      <c r="T4" s="429" t="str">
        <f>CONCATENATE("FIFTH REPORTING PERIOD: ",'1.Signature page'!$C$80)</f>
        <v xml:space="preserve">FIFTH REPORTING PERIOD: </v>
      </c>
      <c r="U4" s="429"/>
      <c r="V4" s="426" t="s">
        <v>199</v>
      </c>
      <c r="W4" s="426"/>
      <c r="X4" s="426"/>
    </row>
    <row r="5" spans="2:44" s="139" customFormat="1" ht="27.65" customHeight="1" x14ac:dyDescent="0.3">
      <c r="B5" s="155" t="s">
        <v>18</v>
      </c>
      <c r="C5" s="155" t="s">
        <v>19</v>
      </c>
      <c r="D5" s="155" t="s">
        <v>200</v>
      </c>
      <c r="E5" s="305" t="s">
        <v>20</v>
      </c>
      <c r="F5" s="306" t="s">
        <v>201</v>
      </c>
      <c r="G5" s="306" t="s">
        <v>202</v>
      </c>
      <c r="H5" s="306" t="s">
        <v>203</v>
      </c>
      <c r="I5" s="313" t="s">
        <v>204</v>
      </c>
      <c r="J5" s="313" t="s">
        <v>205</v>
      </c>
      <c r="K5" s="313" t="s">
        <v>206</v>
      </c>
      <c r="L5" s="339" t="s">
        <v>207</v>
      </c>
      <c r="M5" s="339" t="s">
        <v>208</v>
      </c>
      <c r="N5" s="134" t="s">
        <v>209</v>
      </c>
      <c r="O5" s="134" t="s">
        <v>210</v>
      </c>
      <c r="P5" s="135" t="s">
        <v>211</v>
      </c>
      <c r="Q5" s="135" t="s">
        <v>212</v>
      </c>
      <c r="R5" s="136" t="s">
        <v>213</v>
      </c>
      <c r="S5" s="136" t="s">
        <v>214</v>
      </c>
      <c r="T5" s="137" t="s">
        <v>215</v>
      </c>
      <c r="U5" s="137" t="s">
        <v>216</v>
      </c>
      <c r="V5" s="81" t="s">
        <v>217</v>
      </c>
      <c r="W5" s="82" t="s">
        <v>22</v>
      </c>
      <c r="X5" s="138" t="s">
        <v>218</v>
      </c>
      <c r="Z5" s="422" t="s">
        <v>33</v>
      </c>
      <c r="AA5" s="422"/>
      <c r="AB5" s="422"/>
      <c r="AC5" s="422"/>
      <c r="AD5" s="422"/>
    </row>
    <row r="6" spans="2:44" s="70" customFormat="1" ht="144" x14ac:dyDescent="0.3">
      <c r="B6" s="162" t="str">
        <f>IF('INT-Pivots'!AT6="","",'INT-Pivots'!AT6)</f>
        <v>Activity 1.2.1 A long-term, integrated comprehensive, gender-sensitive and inclusive 'Sustainable Low-Carbon Transport Planning' document prepared for Sri Lanka</v>
      </c>
      <c r="C6" s="162" t="str">
        <f>IF('INT-Pivots'!AU6="","",'INT-Pivots'!AU6)</f>
        <v>Staff and Other Personnel Costs</v>
      </c>
      <c r="D6" s="162" t="str">
        <f>IF('INT-Pivots'!AV6="","",'INT-Pivots'!AV6)</f>
        <v>CCAC</v>
      </c>
      <c r="E6" s="307">
        <f>IF('INT-Pivots'!BA6="","",'INT-Pivots'!BA6)</f>
        <v>25000</v>
      </c>
      <c r="F6" s="308">
        <f>IF('INT-Pivots'!BB6="","",'INT-Pivots'!BB6)</f>
        <v>25000</v>
      </c>
      <c r="G6" s="308">
        <f>IF('INT-Pivots'!BC6="","",'INT-Pivots'!BC6)</f>
        <v>0</v>
      </c>
      <c r="H6" s="308">
        <f>IF('INT-Pivots'!BD6="","",'INT-Pivots'!BD6)</f>
        <v>0</v>
      </c>
      <c r="I6" s="314" t="str">
        <f>IF('INT-Pivots'!AZ6="","",'INT-Pivots'!AZ6)</f>
        <v>HDV-23-003/1.2.1-1 International consultant</v>
      </c>
      <c r="J6" s="314" t="str">
        <f>IF('INT-Pivots'!AX6="","",'INT-Pivots'!AX6)</f>
        <v>Vehicles &amp; Engines</v>
      </c>
      <c r="K6" s="314">
        <f>IF('INT-Pivots'!BA6="","",'INT-Pivots'!BA6)</f>
        <v>25000</v>
      </c>
      <c r="L6" s="362"/>
      <c r="M6" s="153" t="s">
        <v>219</v>
      </c>
      <c r="N6" s="332">
        <v>38260</v>
      </c>
      <c r="O6" s="159"/>
      <c r="P6" s="366"/>
      <c r="Q6" s="159"/>
      <c r="R6" s="332"/>
      <c r="S6" s="159"/>
      <c r="T6" s="332"/>
      <c r="U6" s="159"/>
      <c r="V6" s="335">
        <f t="shared" ref="V6:V37" si="0">IF(($L6+$N6+$P6+$R6+$T6)=0,"",($L6+$N6+$P6+$R6+$T6))</f>
        <v>38260</v>
      </c>
      <c r="W6" s="214">
        <f>IF(Table11[[#This Row],[Total budget]]="","",IF(ISERROR(Table11[[#This Row],[Total Expenditure]]-Table11[[#This Row],[Total budget]]),"",Table11[[#This Row],[Total Expenditure]]-Table11[[#This Row],[Total budget]]))</f>
        <v>13260</v>
      </c>
      <c r="X6" s="216">
        <f>IF(Table11[[#This Row],[Variance]]="","",IF(ISERROR(Table11[[#This Row],[Variance]]/Table11[[#This Row],[Total budget]]),"",Table11[[#This Row],[Variance]]/Table11[[#This Row],[Total budget]]))</f>
        <v>0.53039999999999998</v>
      </c>
      <c r="Z6" s="413" t="s">
        <v>220</v>
      </c>
      <c r="AA6" s="414"/>
      <c r="AB6" s="414"/>
      <c r="AC6" s="414"/>
      <c r="AD6" s="415"/>
    </row>
    <row r="7" spans="2:44" s="70" customFormat="1" ht="144" x14ac:dyDescent="0.3">
      <c r="B7" s="162" t="str">
        <f>IF('INT-Pivots'!AT7="","",'INT-Pivots'!AT7)</f>
        <v>Activity 1.2.1 A long-term, integrated comprehensive, gender-sensitive and inclusive 'Sustainable Low-Carbon Transport Planning' document prepared for Sri Lanka</v>
      </c>
      <c r="C7" s="162" t="str">
        <f>IF('INT-Pivots'!AU7="","",'INT-Pivots'!AU7)</f>
        <v>Staff and Other Personnel Costs</v>
      </c>
      <c r="D7" s="162" t="str">
        <f>IF('INT-Pivots'!AV7="","",'INT-Pivots'!AV7)</f>
        <v>CCAC</v>
      </c>
      <c r="E7" s="307">
        <f>IF('INT-Pivots'!BA7="","",'INT-Pivots'!BA7)</f>
        <v>12000</v>
      </c>
      <c r="F7" s="308">
        <f>IF('INT-Pivots'!BB7="","",'INT-Pivots'!BB7)</f>
        <v>12000</v>
      </c>
      <c r="G7" s="308">
        <f>IF('INT-Pivots'!BC7="","",'INT-Pivots'!BC7)</f>
        <v>0</v>
      </c>
      <c r="H7" s="308">
        <f>IF('INT-Pivots'!BD7="","",'INT-Pivots'!BD7)</f>
        <v>0</v>
      </c>
      <c r="I7" s="314" t="str">
        <f>IF('INT-Pivots'!AZ7="","",'INT-Pivots'!AZ7)</f>
        <v>HDV-23-003/1.2.1-2 National consultant</v>
      </c>
      <c r="J7" s="314" t="str">
        <f>IF('INT-Pivots'!AX7="","",'INT-Pivots'!AX7)</f>
        <v>Vehicles &amp; Engines</v>
      </c>
      <c r="K7" s="314">
        <f>IF('INT-Pivots'!BA7="","",'INT-Pivots'!BA7)</f>
        <v>12000</v>
      </c>
      <c r="L7" s="363"/>
      <c r="M7" s="359" t="s">
        <v>221</v>
      </c>
      <c r="N7" s="333">
        <v>13033</v>
      </c>
      <c r="O7" s="151"/>
      <c r="P7" s="367"/>
      <c r="Q7" s="151"/>
      <c r="R7" s="333"/>
      <c r="S7" s="151"/>
      <c r="T7" s="333"/>
      <c r="U7" s="159"/>
      <c r="V7" s="335">
        <f t="shared" si="0"/>
        <v>13033</v>
      </c>
      <c r="W7" s="214">
        <f>IF(Table11[[#This Row],[Total budget]]="","",IF(ISERROR(Table11[[#This Row],[Total Expenditure]]-Table11[[#This Row],[Total budget]]),"",Table11[[#This Row],[Total Expenditure]]-Table11[[#This Row],[Total budget]]))</f>
        <v>1033</v>
      </c>
      <c r="X7" s="216">
        <f>IF(Table11[[#This Row],[Variance]]="","",IF(ISERROR(Table11[[#This Row],[Variance]]/Table11[[#This Row],[Total budget]]),"",Table11[[#This Row],[Variance]]/Table11[[#This Row],[Total budget]]))</f>
        <v>8.6083333333333331E-2</v>
      </c>
      <c r="Z7" s="416"/>
      <c r="AA7" s="417"/>
      <c r="AB7" s="417"/>
      <c r="AC7" s="417"/>
      <c r="AD7" s="418"/>
    </row>
    <row r="8" spans="2:44" s="70" customFormat="1" ht="144" x14ac:dyDescent="0.3">
      <c r="B8" s="163" t="str">
        <f>IF('INT-Pivots'!AT8="","",'INT-Pivots'!AT8)</f>
        <v>Activity 1.2.1 A long-term, integrated comprehensive, gender-sensitive and inclusive 'Sustainable Low-Carbon Transport Planning' document prepared for Sri Lanka</v>
      </c>
      <c r="C8" s="163" t="str">
        <f>IF('INT-Pivots'!AU8="","",'INT-Pivots'!AU8)</f>
        <v>Travel</v>
      </c>
      <c r="D8" s="163" t="str">
        <f>IF('INT-Pivots'!AV8="","",'INT-Pivots'!AV8)</f>
        <v>CCAC</v>
      </c>
      <c r="E8" s="309">
        <f>IF('INT-Pivots'!BA8="","",'INT-Pivots'!BA8)</f>
        <v>500</v>
      </c>
      <c r="F8" s="308">
        <f>IF('INT-Pivots'!BB8="","",'INT-Pivots'!BB8)</f>
        <v>500</v>
      </c>
      <c r="G8" s="308">
        <f>IF('INT-Pivots'!BC8="","",'INT-Pivots'!BC8)</f>
        <v>0</v>
      </c>
      <c r="H8" s="308">
        <f>IF('INT-Pivots'!BD8="","",'INT-Pivots'!BD8)</f>
        <v>0</v>
      </c>
      <c r="I8" s="314" t="str">
        <f>IF('INT-Pivots'!AZ8="","",'INT-Pivots'!AZ8)</f>
        <v>HDV-23-003/1.2.1-3 Travel fare</v>
      </c>
      <c r="J8" s="314" t="str">
        <f>IF('INT-Pivots'!AX8="","",'INT-Pivots'!AX8)</f>
        <v>Vehicles &amp; Engines</v>
      </c>
      <c r="K8" s="314">
        <f>IF('INT-Pivots'!BA8="","",'INT-Pivots'!BA8)</f>
        <v>500</v>
      </c>
      <c r="L8" s="363"/>
      <c r="M8" s="359" t="s">
        <v>221</v>
      </c>
      <c r="N8" s="333"/>
      <c r="O8" s="151"/>
      <c r="P8" s="333"/>
      <c r="Q8" s="151"/>
      <c r="R8" s="333"/>
      <c r="S8" s="151"/>
      <c r="T8" s="333"/>
      <c r="U8" s="159"/>
      <c r="V8" s="335" t="str">
        <f t="shared" si="0"/>
        <v/>
      </c>
      <c r="W8" s="214" t="str">
        <f>IF(Table11[[#This Row],[Total budget]]="","",IF(ISERROR(Table11[[#This Row],[Total Expenditure]]-Table11[[#This Row],[Total budget]]),"",Table11[[#This Row],[Total Expenditure]]-Table11[[#This Row],[Total budget]]))</f>
        <v/>
      </c>
      <c r="X8" s="216" t="str">
        <f>IF(Table11[[#This Row],[Variance]]="","",IF(ISERROR(Table11[[#This Row],[Variance]]/Table11[[#This Row],[Total budget]]),"",Table11[[#This Row],[Variance]]/Table11[[#This Row],[Total budget]]))</f>
        <v/>
      </c>
      <c r="Z8" s="416"/>
      <c r="AA8" s="417"/>
      <c r="AB8" s="417"/>
      <c r="AC8" s="417"/>
      <c r="AD8" s="418"/>
    </row>
    <row r="9" spans="2:44" s="70" customFormat="1" ht="144" x14ac:dyDescent="0.3">
      <c r="B9" s="163" t="str">
        <f>IF('INT-Pivots'!AT9="","",'INT-Pivots'!AT9)</f>
        <v>Activity 1.2.1 A long-term, integrated comprehensive, gender-sensitive and inclusive 'Sustainable Low-Carbon Transport Planning' document prepared for Sri Lanka</v>
      </c>
      <c r="C9" s="163" t="str">
        <f>IF('INT-Pivots'!AU9="","",'INT-Pivots'!AU9)</f>
        <v>Travel</v>
      </c>
      <c r="D9" s="163" t="str">
        <f>IF('INT-Pivots'!AV9="","",'INT-Pivots'!AV9)</f>
        <v>CCAC</v>
      </c>
      <c r="E9" s="309">
        <f>IF('INT-Pivots'!BA9="","",'INT-Pivots'!BA9)</f>
        <v>3840</v>
      </c>
      <c r="F9" s="308">
        <f>IF('INT-Pivots'!BB9="","",'INT-Pivots'!BB9)</f>
        <v>3840</v>
      </c>
      <c r="G9" s="308">
        <f>IF('INT-Pivots'!BC9="","",'INT-Pivots'!BC9)</f>
        <v>0</v>
      </c>
      <c r="H9" s="308">
        <f>IF('INT-Pivots'!BD9="","",'INT-Pivots'!BD9)</f>
        <v>0</v>
      </c>
      <c r="I9" s="314" t="str">
        <f>IF('INT-Pivots'!AZ9="","",'INT-Pivots'!AZ9)</f>
        <v>HDV-23-003/1.2.1-4 DSA for international consultant</v>
      </c>
      <c r="J9" s="314" t="str">
        <f>IF('INT-Pivots'!AX9="","",'INT-Pivots'!AX9)</f>
        <v>Vehicles &amp; Engines</v>
      </c>
      <c r="K9" s="314">
        <f>IF('INT-Pivots'!BA9="","",'INT-Pivots'!BA9)</f>
        <v>3840</v>
      </c>
      <c r="L9" s="363"/>
      <c r="M9" s="359" t="s">
        <v>221</v>
      </c>
      <c r="N9" s="333"/>
      <c r="O9" s="151"/>
      <c r="P9" s="333"/>
      <c r="Q9" s="151"/>
      <c r="R9" s="333"/>
      <c r="S9" s="151"/>
      <c r="T9" s="333"/>
      <c r="U9" s="159"/>
      <c r="V9" s="335" t="str">
        <f t="shared" si="0"/>
        <v/>
      </c>
      <c r="W9" s="214" t="str">
        <f>IF(Table11[[#This Row],[Total budget]]="","",IF(ISERROR(Table11[[#This Row],[Total Expenditure]]-Table11[[#This Row],[Total budget]]),"",Table11[[#This Row],[Total Expenditure]]-Table11[[#This Row],[Total budget]]))</f>
        <v/>
      </c>
      <c r="X9" s="216" t="str">
        <f>IF(Table11[[#This Row],[Variance]]="","",IF(ISERROR(Table11[[#This Row],[Variance]]/Table11[[#This Row],[Total budget]]),"",Table11[[#This Row],[Variance]]/Table11[[#This Row],[Total budget]]))</f>
        <v/>
      </c>
      <c r="Z9" s="416"/>
      <c r="AA9" s="417"/>
      <c r="AB9" s="417"/>
      <c r="AC9" s="417"/>
      <c r="AD9" s="418"/>
    </row>
    <row r="10" spans="2:44" s="70" customFormat="1" ht="144" x14ac:dyDescent="0.3">
      <c r="B10" s="163" t="str">
        <f>IF('INT-Pivots'!AT10="","",'INT-Pivots'!AT10)</f>
        <v>Activity 1.2.1 A long-term, integrated comprehensive, gender-sensitive and inclusive 'Sustainable Low-Carbon Transport Planning' document prepared for Sri Lanka</v>
      </c>
      <c r="C10" s="163" t="str">
        <f>IF('INT-Pivots'!AU10="","",'INT-Pivots'!AU10)</f>
        <v>Travel</v>
      </c>
      <c r="D10" s="163" t="str">
        <f>IF('INT-Pivots'!AV10="","",'INT-Pivots'!AV10)</f>
        <v>CCAC</v>
      </c>
      <c r="E10" s="309">
        <f>IF('INT-Pivots'!BA10="","",'INT-Pivots'!BA10)</f>
        <v>1220</v>
      </c>
      <c r="F10" s="308">
        <f>IF('INT-Pivots'!BB10="","",'INT-Pivots'!BB10)</f>
        <v>1220</v>
      </c>
      <c r="G10" s="308">
        <f>IF('INT-Pivots'!BC10="","",'INT-Pivots'!BC10)</f>
        <v>0</v>
      </c>
      <c r="H10" s="308">
        <f>IF('INT-Pivots'!BD10="","",'INT-Pivots'!BD10)</f>
        <v>0</v>
      </c>
      <c r="I10" s="314" t="str">
        <f>IF('INT-Pivots'!AZ10="","",'INT-Pivots'!AZ10)</f>
        <v>HDV-23-003/1.2.1-5 DSA for national consultant</v>
      </c>
      <c r="J10" s="314" t="str">
        <f>IF('INT-Pivots'!AX10="","",'INT-Pivots'!AX10)</f>
        <v>Vehicles &amp; Engines</v>
      </c>
      <c r="K10" s="314">
        <f>IF('INT-Pivots'!BA10="","",'INT-Pivots'!BA10)</f>
        <v>1220</v>
      </c>
      <c r="L10" s="363"/>
      <c r="M10" s="359" t="s">
        <v>221</v>
      </c>
      <c r="N10" s="333"/>
      <c r="O10" s="151"/>
      <c r="P10" s="333"/>
      <c r="Q10" s="151"/>
      <c r="R10" s="333"/>
      <c r="S10" s="151"/>
      <c r="T10" s="333"/>
      <c r="U10" s="159"/>
      <c r="V10" s="335" t="str">
        <f t="shared" si="0"/>
        <v/>
      </c>
      <c r="W10" s="214" t="str">
        <f>IF(Table11[[#This Row],[Total budget]]="","",IF(ISERROR(Table11[[#This Row],[Total Expenditure]]-Table11[[#This Row],[Total budget]]),"",Table11[[#This Row],[Total Expenditure]]-Table11[[#This Row],[Total budget]]))</f>
        <v/>
      </c>
      <c r="X10" s="216" t="str">
        <f>IF(Table11[[#This Row],[Variance]]="","",IF(ISERROR(Table11[[#This Row],[Variance]]/Table11[[#This Row],[Total budget]]),"",Table11[[#This Row],[Variance]]/Table11[[#This Row],[Total budget]]))</f>
        <v/>
      </c>
      <c r="Z10" s="419"/>
      <c r="AA10" s="420"/>
      <c r="AB10" s="420"/>
      <c r="AC10" s="420"/>
      <c r="AD10" s="421"/>
    </row>
    <row r="11" spans="2:44" s="70" customFormat="1" ht="144" x14ac:dyDescent="0.3">
      <c r="B11" s="163" t="str">
        <f>IF('INT-Pivots'!AT11="","",'INT-Pivots'!AT11)</f>
        <v>Activity 1.2.2 Training modules developed and training programs delivered on 'Long-term Sustainable Low-carbon Transport Planning' to government and private sector stakeholders</v>
      </c>
      <c r="C11" s="163" t="str">
        <f>IF('INT-Pivots'!AU11="","",'INT-Pivots'!AU11)</f>
        <v>Staff and Other Personnel Costs</v>
      </c>
      <c r="D11" s="163" t="str">
        <f>IF('INT-Pivots'!AV11="","",'INT-Pivots'!AV11)</f>
        <v>CCAC</v>
      </c>
      <c r="E11" s="309">
        <f>IF('INT-Pivots'!BA11="","",'INT-Pivots'!BA11)</f>
        <v>5000</v>
      </c>
      <c r="F11" s="308">
        <f>IF('INT-Pivots'!BB11="","",'INT-Pivots'!BB11)</f>
        <v>5000</v>
      </c>
      <c r="G11" s="308">
        <f>IF('INT-Pivots'!BC11="","",'INT-Pivots'!BC11)</f>
        <v>0</v>
      </c>
      <c r="H11" s="308">
        <f>IF('INT-Pivots'!BD11="","",'INT-Pivots'!BD11)</f>
        <v>0</v>
      </c>
      <c r="I11" s="314" t="str">
        <f>IF('INT-Pivots'!AZ11="","",'INT-Pivots'!AZ11)</f>
        <v>HDV-23-003/1.2.2-1 International consultant</v>
      </c>
      <c r="J11" s="314" t="str">
        <f>IF('INT-Pivots'!AX11="","",'INT-Pivots'!AX11)</f>
        <v>Vehicles &amp; Engines</v>
      </c>
      <c r="K11" s="314">
        <f>IF('INT-Pivots'!BA11="","",'INT-Pivots'!BA11)</f>
        <v>5000</v>
      </c>
      <c r="L11" s="363"/>
      <c r="M11" s="359" t="s">
        <v>222</v>
      </c>
      <c r="N11" s="333"/>
      <c r="O11" s="151"/>
      <c r="P11" s="333"/>
      <c r="Q11" s="151"/>
      <c r="R11" s="333"/>
      <c r="S11" s="151"/>
      <c r="T11" s="333"/>
      <c r="U11" s="159"/>
      <c r="V11" s="335" t="str">
        <f t="shared" si="0"/>
        <v/>
      </c>
      <c r="W11" s="214" t="str">
        <f>IF(Table11[[#This Row],[Total budget]]="","",IF(ISERROR(Table11[[#This Row],[Total Expenditure]]-Table11[[#This Row],[Total budget]]),"",Table11[[#This Row],[Total Expenditure]]-Table11[[#This Row],[Total budget]]))</f>
        <v/>
      </c>
      <c r="X11" s="216" t="str">
        <f>IF(Table11[[#This Row],[Variance]]="","",IF(ISERROR(Table11[[#This Row],[Variance]]/Table11[[#This Row],[Total budget]]),"",Table11[[#This Row],[Variance]]/Table11[[#This Row],[Total budget]]))</f>
        <v/>
      </c>
    </row>
    <row r="12" spans="2:44" s="70" customFormat="1" ht="144" x14ac:dyDescent="0.3">
      <c r="B12" s="163" t="str">
        <f>IF('INT-Pivots'!AT12="","",'INT-Pivots'!AT12)</f>
        <v>Activity 1.2.2 Training modules developed and training programs delivered on 'Long-term Sustainable Low-carbon Transport Planning' to government and private sector stakeholders</v>
      </c>
      <c r="C12" s="163" t="str">
        <f>IF('INT-Pivots'!AU12="","",'INT-Pivots'!AU12)</f>
        <v>Staff and Other Personnel Costs</v>
      </c>
      <c r="D12" s="163" t="str">
        <f>IF('INT-Pivots'!AV12="","",'INT-Pivots'!AV12)</f>
        <v>CCAC</v>
      </c>
      <c r="E12" s="309">
        <f>IF('INT-Pivots'!BA12="","",'INT-Pivots'!BA12)</f>
        <v>4000</v>
      </c>
      <c r="F12" s="308">
        <f>IF('INT-Pivots'!BB12="","",'INT-Pivots'!BB12)</f>
        <v>4000</v>
      </c>
      <c r="G12" s="308">
        <f>IF('INT-Pivots'!BC12="","",'INT-Pivots'!BC12)</f>
        <v>0</v>
      </c>
      <c r="H12" s="308">
        <f>IF('INT-Pivots'!BD12="","",'INT-Pivots'!BD12)</f>
        <v>0</v>
      </c>
      <c r="I12" s="314" t="str">
        <f>IF('INT-Pivots'!AZ12="","",'INT-Pivots'!AZ12)</f>
        <v>HDV-23-003/1.2.2-2 National consultant</v>
      </c>
      <c r="J12" s="314" t="str">
        <f>IF('INT-Pivots'!AX12="","",'INT-Pivots'!AX12)</f>
        <v>Vehicles &amp; Engines</v>
      </c>
      <c r="K12" s="314">
        <f>IF('INT-Pivots'!BA12="","",'INT-Pivots'!BA12)</f>
        <v>4000</v>
      </c>
      <c r="L12" s="363"/>
      <c r="M12" s="359" t="s">
        <v>222</v>
      </c>
      <c r="N12" s="333"/>
      <c r="O12" s="151"/>
      <c r="P12" s="333"/>
      <c r="Q12" s="151"/>
      <c r="R12" s="333"/>
      <c r="S12" s="151"/>
      <c r="T12" s="333"/>
      <c r="U12" s="159"/>
      <c r="V12" s="335" t="str">
        <f t="shared" si="0"/>
        <v/>
      </c>
      <c r="W12" s="214" t="str">
        <f>IF(Table11[[#This Row],[Total budget]]="","",IF(ISERROR(Table11[[#This Row],[Total Expenditure]]-Table11[[#This Row],[Total budget]]),"",Table11[[#This Row],[Total Expenditure]]-Table11[[#This Row],[Total budget]]))</f>
        <v/>
      </c>
      <c r="X12" s="216" t="str">
        <f>IF(Table11[[#This Row],[Variance]]="","",IF(ISERROR(Table11[[#This Row],[Variance]]/Table11[[#This Row],[Total budget]]),"",Table11[[#This Row],[Variance]]/Table11[[#This Row],[Total budget]]))</f>
        <v/>
      </c>
    </row>
    <row r="13" spans="2:44" s="70" customFormat="1" ht="144" x14ac:dyDescent="0.3">
      <c r="B13" s="163" t="str">
        <f>IF('INT-Pivots'!AT13="","",'INT-Pivots'!AT13)</f>
        <v>Activity 1.2.2 Training modules developed and training programs delivered on 'Long-term Sustainable Low-carbon Transport Planning' to government and private sector stakeholders</v>
      </c>
      <c r="C13" s="163" t="str">
        <f>IF('INT-Pivots'!AU13="","",'INT-Pivots'!AU13)</f>
        <v>Supplies Commodities and Materials</v>
      </c>
      <c r="D13" s="163" t="str">
        <f>IF('INT-Pivots'!AV13="","",'INT-Pivots'!AV13)</f>
        <v>CCAC</v>
      </c>
      <c r="E13" s="309">
        <f>IF('INT-Pivots'!BA13="","",'INT-Pivots'!BA13)</f>
        <v>500</v>
      </c>
      <c r="F13" s="308">
        <f>IF('INT-Pivots'!BB13="","",'INT-Pivots'!BB13)</f>
        <v>500</v>
      </c>
      <c r="G13" s="308">
        <f>IF('INT-Pivots'!BC13="","",'INT-Pivots'!BC13)</f>
        <v>0</v>
      </c>
      <c r="H13" s="308">
        <f>IF('INT-Pivots'!BD13="","",'INT-Pivots'!BD13)</f>
        <v>0</v>
      </c>
      <c r="I13" s="314" t="str">
        <f>IF('INT-Pivots'!AZ13="","",'INT-Pivots'!AZ13)</f>
        <v>HDV-23-003/1.2.2-6 Printing materials, handouts, audio-visual material</v>
      </c>
      <c r="J13" s="314" t="str">
        <f>IF('INT-Pivots'!AX13="","",'INT-Pivots'!AX13)</f>
        <v>Vehicles &amp; Engines</v>
      </c>
      <c r="K13" s="314">
        <f>IF('INT-Pivots'!BA13="","",'INT-Pivots'!BA13)</f>
        <v>500</v>
      </c>
      <c r="L13" s="363"/>
      <c r="M13" s="359" t="s">
        <v>222</v>
      </c>
      <c r="N13" s="333"/>
      <c r="O13" s="151"/>
      <c r="P13" s="333"/>
      <c r="Q13" s="151"/>
      <c r="R13" s="333"/>
      <c r="S13" s="151"/>
      <c r="T13" s="333"/>
      <c r="U13" s="159"/>
      <c r="V13" s="335" t="str">
        <f t="shared" si="0"/>
        <v/>
      </c>
      <c r="W13" s="214" t="str">
        <f>IF(Table11[[#This Row],[Total budget]]="","",IF(ISERROR(Table11[[#This Row],[Total Expenditure]]-Table11[[#This Row],[Total budget]]),"",Table11[[#This Row],[Total Expenditure]]-Table11[[#This Row],[Total budget]]))</f>
        <v/>
      </c>
      <c r="X13" s="216" t="str">
        <f>IF(Table11[[#This Row],[Variance]]="","",IF(ISERROR(Table11[[#This Row],[Variance]]/Table11[[#This Row],[Total budget]]),"",Table11[[#This Row],[Variance]]/Table11[[#This Row],[Total budget]]))</f>
        <v/>
      </c>
    </row>
    <row r="14" spans="2:44" s="70" customFormat="1" ht="144" x14ac:dyDescent="0.3">
      <c r="B14" s="163" t="str">
        <f>IF('INT-Pivots'!AT14="","",'INT-Pivots'!AT14)</f>
        <v>Activity 1.2.2 Training modules developed and training programs delivered on 'Long-term Sustainable Low-carbon Transport Planning' to government and private sector stakeholders</v>
      </c>
      <c r="C14" s="163" t="str">
        <f>IF('INT-Pivots'!AU14="","",'INT-Pivots'!AU14)</f>
        <v>Travel</v>
      </c>
      <c r="D14" s="163" t="str">
        <f>IF('INT-Pivots'!AV14="","",'INT-Pivots'!AV14)</f>
        <v>CCAC</v>
      </c>
      <c r="E14" s="309">
        <f>IF('INT-Pivots'!BA14="","",'INT-Pivots'!BA14)</f>
        <v>500</v>
      </c>
      <c r="F14" s="308">
        <f>IF('INT-Pivots'!BB14="","",'INT-Pivots'!BB14)</f>
        <v>500</v>
      </c>
      <c r="G14" s="308">
        <f>IF('INT-Pivots'!BC14="","",'INT-Pivots'!BC14)</f>
        <v>0</v>
      </c>
      <c r="H14" s="308">
        <f>IF('INT-Pivots'!BD14="","",'INT-Pivots'!BD14)</f>
        <v>0</v>
      </c>
      <c r="I14" s="314" t="str">
        <f>IF('INT-Pivots'!AZ14="","",'INT-Pivots'!AZ14)</f>
        <v>HDV-23-003/1.2.2-3 Travel fare</v>
      </c>
      <c r="J14" s="314" t="str">
        <f>IF('INT-Pivots'!AX14="","",'INT-Pivots'!AX14)</f>
        <v>Vehicles &amp; Engines</v>
      </c>
      <c r="K14" s="314">
        <f>IF('INT-Pivots'!BA14="","",'INT-Pivots'!BA14)</f>
        <v>500</v>
      </c>
      <c r="L14" s="363"/>
      <c r="M14" s="359" t="s">
        <v>222</v>
      </c>
      <c r="N14" s="333"/>
      <c r="O14" s="151"/>
      <c r="P14" s="333"/>
      <c r="Q14" s="151"/>
      <c r="R14" s="333"/>
      <c r="S14" s="151"/>
      <c r="T14" s="333"/>
      <c r="U14" s="159"/>
      <c r="V14" s="335" t="str">
        <f t="shared" si="0"/>
        <v/>
      </c>
      <c r="W14" s="214" t="str">
        <f>IF(Table11[[#This Row],[Total budget]]="","",IF(ISERROR(Table11[[#This Row],[Total Expenditure]]-Table11[[#This Row],[Total budget]]),"",Table11[[#This Row],[Total Expenditure]]-Table11[[#This Row],[Total budget]]))</f>
        <v/>
      </c>
      <c r="X14" s="216" t="str">
        <f>IF(Table11[[#This Row],[Variance]]="","",IF(ISERROR(Table11[[#This Row],[Variance]]/Table11[[#This Row],[Total budget]]),"",Table11[[#This Row],[Variance]]/Table11[[#This Row],[Total budget]]))</f>
        <v/>
      </c>
    </row>
    <row r="15" spans="2:44" s="70" customFormat="1" ht="144" x14ac:dyDescent="0.3">
      <c r="B15" s="163" t="str">
        <f>IF('INT-Pivots'!AT15="","",'INT-Pivots'!AT15)</f>
        <v>Activity 1.2.2 Training modules developed and training programs delivered on 'Long-term Sustainable Low-carbon Transport Planning' to government and private sector stakeholders</v>
      </c>
      <c r="C15" s="163" t="str">
        <f>IF('INT-Pivots'!AU15="","",'INT-Pivots'!AU15)</f>
        <v>Travel</v>
      </c>
      <c r="D15" s="163" t="str">
        <f>IF('INT-Pivots'!AV15="","",'INT-Pivots'!AV15)</f>
        <v>CCAC</v>
      </c>
      <c r="E15" s="309">
        <f>IF('INT-Pivots'!BA15="","",'INT-Pivots'!BA15)</f>
        <v>1344</v>
      </c>
      <c r="F15" s="308">
        <f>IF('INT-Pivots'!BB15="","",'INT-Pivots'!BB15)</f>
        <v>1344</v>
      </c>
      <c r="G15" s="308">
        <f>IF('INT-Pivots'!BC15="","",'INT-Pivots'!BC15)</f>
        <v>0</v>
      </c>
      <c r="H15" s="308">
        <f>IF('INT-Pivots'!BD15="","",'INT-Pivots'!BD15)</f>
        <v>0</v>
      </c>
      <c r="I15" s="314" t="str">
        <f>IF('INT-Pivots'!AZ15="","",'INT-Pivots'!AZ15)</f>
        <v>HDV-23-003/1.2.2-4 DSA for international consultant</v>
      </c>
      <c r="J15" s="314" t="str">
        <f>IF('INT-Pivots'!AX15="","",'INT-Pivots'!AX15)</f>
        <v>Vehicles &amp; Engines</v>
      </c>
      <c r="K15" s="314">
        <f>IF('INT-Pivots'!BA15="","",'INT-Pivots'!BA15)</f>
        <v>1344</v>
      </c>
      <c r="L15" s="363"/>
      <c r="M15" s="359" t="s">
        <v>222</v>
      </c>
      <c r="N15" s="333"/>
      <c r="O15" s="151"/>
      <c r="P15" s="333"/>
      <c r="Q15" s="151"/>
      <c r="R15" s="333"/>
      <c r="S15" s="151"/>
      <c r="T15" s="333"/>
      <c r="U15" s="159"/>
      <c r="V15" s="335" t="str">
        <f t="shared" si="0"/>
        <v/>
      </c>
      <c r="W15" s="214" t="str">
        <f>IF(Table11[[#This Row],[Total budget]]="","",IF(ISERROR(Table11[[#This Row],[Total Expenditure]]-Table11[[#This Row],[Total budget]]),"",Table11[[#This Row],[Total Expenditure]]-Table11[[#This Row],[Total budget]]))</f>
        <v/>
      </c>
      <c r="X15" s="216" t="str">
        <f>IF(Table11[[#This Row],[Variance]]="","",IF(ISERROR(Table11[[#This Row],[Variance]]/Table11[[#This Row],[Total budget]]),"",Table11[[#This Row],[Variance]]/Table11[[#This Row],[Total budget]]))</f>
        <v/>
      </c>
    </row>
    <row r="16" spans="2:44" s="70" customFormat="1" ht="144" x14ac:dyDescent="0.3">
      <c r="B16" s="163" t="str">
        <f>IF('INT-Pivots'!AT16="","",'INT-Pivots'!AT16)</f>
        <v>Activity 1.2.2 Training modules developed and training programs delivered on 'Long-term Sustainable Low-carbon Transport Planning' to government and private sector stakeholders</v>
      </c>
      <c r="C16" s="163" t="str">
        <f>IF('INT-Pivots'!AU16="","",'INT-Pivots'!AU16)</f>
        <v>Travel</v>
      </c>
      <c r="D16" s="163" t="str">
        <f>IF('INT-Pivots'!AV16="","",'INT-Pivots'!AV16)</f>
        <v>CCAC</v>
      </c>
      <c r="E16" s="309">
        <f>IF('INT-Pivots'!BA16="","",'INT-Pivots'!BA16)</f>
        <v>610</v>
      </c>
      <c r="F16" s="308">
        <f>IF('INT-Pivots'!BB16="","",'INT-Pivots'!BB16)</f>
        <v>610</v>
      </c>
      <c r="G16" s="308">
        <f>IF('INT-Pivots'!BC16="","",'INT-Pivots'!BC16)</f>
        <v>0</v>
      </c>
      <c r="H16" s="308">
        <f>IF('INT-Pivots'!BD16="","",'INT-Pivots'!BD16)</f>
        <v>0</v>
      </c>
      <c r="I16" s="314" t="str">
        <f>IF('INT-Pivots'!AZ16="","",'INT-Pivots'!AZ16)</f>
        <v>HDV-23-003/1.2.2-5 DSA for national consultant</v>
      </c>
      <c r="J16" s="314" t="str">
        <f>IF('INT-Pivots'!AX16="","",'INT-Pivots'!AX16)</f>
        <v>Vehicles &amp; Engines</v>
      </c>
      <c r="K16" s="314">
        <f>IF('INT-Pivots'!BA16="","",'INT-Pivots'!BA16)</f>
        <v>610</v>
      </c>
      <c r="L16" s="363"/>
      <c r="M16" s="359" t="s">
        <v>222</v>
      </c>
      <c r="N16" s="333"/>
      <c r="O16" s="151"/>
      <c r="P16" s="333"/>
      <c r="Q16" s="151"/>
      <c r="R16" s="333"/>
      <c r="S16" s="151"/>
      <c r="T16" s="333"/>
      <c r="U16" s="159"/>
      <c r="V16" s="335" t="str">
        <f t="shared" si="0"/>
        <v/>
      </c>
      <c r="W16" s="214" t="str">
        <f>IF(Table11[[#This Row],[Total budget]]="","",IF(ISERROR(Table11[[#This Row],[Total Expenditure]]-Table11[[#This Row],[Total budget]]),"",Table11[[#This Row],[Total Expenditure]]-Table11[[#This Row],[Total budget]]))</f>
        <v/>
      </c>
      <c r="X16" s="216" t="str">
        <f>IF(Table11[[#This Row],[Variance]]="","",IF(ISERROR(Table11[[#This Row],[Variance]]/Table11[[#This Row],[Total budget]]),"",Table11[[#This Row],[Variance]]/Table11[[#This Row],[Total budget]]))</f>
        <v/>
      </c>
    </row>
    <row r="17" spans="2:24" s="70" customFormat="1" ht="108" x14ac:dyDescent="0.3">
      <c r="B17" s="163" t="str">
        <f>IF('INT-Pivots'!AT17="","",'INT-Pivots'!AT17)</f>
        <v>Activity 1.3.1 A comprehensive, gender-sensitive and inclusive 'Electric Bus Mobility Policy and Regulatory Framework' is developed</v>
      </c>
      <c r="C17" s="163" t="str">
        <f>IF('INT-Pivots'!AU17="","",'INT-Pivots'!AU17)</f>
        <v>Staff and Other Personnel Costs</v>
      </c>
      <c r="D17" s="163" t="str">
        <f>IF('INT-Pivots'!AV17="","",'INT-Pivots'!AV17)</f>
        <v>CCAC</v>
      </c>
      <c r="E17" s="309">
        <f>IF('INT-Pivots'!BA17="","",'INT-Pivots'!BA17)</f>
        <v>25000</v>
      </c>
      <c r="F17" s="308">
        <f>IF('INT-Pivots'!BB17="","",'INT-Pivots'!BB17)</f>
        <v>25000</v>
      </c>
      <c r="G17" s="308">
        <f>IF('INT-Pivots'!BC17="","",'INT-Pivots'!BC17)</f>
        <v>0</v>
      </c>
      <c r="H17" s="308">
        <f>IF('INT-Pivots'!BD17="","",'INT-Pivots'!BD17)</f>
        <v>0</v>
      </c>
      <c r="I17" s="314" t="str">
        <f>IF('INT-Pivots'!AZ17="","",'INT-Pivots'!AZ17)</f>
        <v>HDV-23-003/1.3.1-1 International consultant</v>
      </c>
      <c r="J17" s="314" t="str">
        <f>IF('INT-Pivots'!AX17="","",'INT-Pivots'!AX17)</f>
        <v>Vehicles &amp; Engines</v>
      </c>
      <c r="K17" s="314">
        <f>IF('INT-Pivots'!BA17="","",'INT-Pivots'!BA17)</f>
        <v>25000</v>
      </c>
      <c r="L17" s="363"/>
      <c r="M17" s="359" t="s">
        <v>222</v>
      </c>
      <c r="N17" s="333">
        <v>16291</v>
      </c>
      <c r="O17" s="151"/>
      <c r="P17" s="367"/>
      <c r="Q17" s="151"/>
      <c r="R17" s="333"/>
      <c r="S17" s="151"/>
      <c r="T17" s="333"/>
      <c r="U17" s="159"/>
      <c r="V17" s="335">
        <f t="shared" si="0"/>
        <v>16291</v>
      </c>
      <c r="W17" s="214">
        <f>IF(Table11[[#This Row],[Total budget]]="","",IF(ISERROR(Table11[[#This Row],[Total Expenditure]]-Table11[[#This Row],[Total budget]]),"",Table11[[#This Row],[Total Expenditure]]-Table11[[#This Row],[Total budget]]))</f>
        <v>-8709</v>
      </c>
      <c r="X17" s="216">
        <f>IF(Table11[[#This Row],[Variance]]="","",IF(ISERROR(Table11[[#This Row],[Variance]]/Table11[[#This Row],[Total budget]]),"",Table11[[#This Row],[Variance]]/Table11[[#This Row],[Total budget]]))</f>
        <v>-0.34836</v>
      </c>
    </row>
    <row r="18" spans="2:24" s="70" customFormat="1" ht="108" x14ac:dyDescent="0.3">
      <c r="B18" s="163" t="str">
        <f>IF('INT-Pivots'!AT18="","",'INT-Pivots'!AT18)</f>
        <v>Activity 1.3.1 A comprehensive, gender-sensitive and inclusive 'Electric Bus Mobility Policy and Regulatory Framework' is developed</v>
      </c>
      <c r="C18" s="163" t="str">
        <f>IF('INT-Pivots'!AU18="","",'INT-Pivots'!AU18)</f>
        <v>Staff and Other Personnel Costs</v>
      </c>
      <c r="D18" s="163" t="str">
        <f>IF('INT-Pivots'!AV18="","",'INT-Pivots'!AV18)</f>
        <v>CCAC</v>
      </c>
      <c r="E18" s="309">
        <f>IF('INT-Pivots'!BA18="","",'INT-Pivots'!BA18)</f>
        <v>15000</v>
      </c>
      <c r="F18" s="308">
        <f>IF('INT-Pivots'!BB18="","",'INT-Pivots'!BB18)</f>
        <v>15000</v>
      </c>
      <c r="G18" s="308">
        <f>IF('INT-Pivots'!BC18="","",'INT-Pivots'!BC18)</f>
        <v>0</v>
      </c>
      <c r="H18" s="308">
        <f>IF('INT-Pivots'!BD18="","",'INT-Pivots'!BD18)</f>
        <v>0</v>
      </c>
      <c r="I18" s="314" t="str">
        <f>IF('INT-Pivots'!AZ18="","",'INT-Pivots'!AZ18)</f>
        <v>HDV-23-003/1.3.1-2 National consultant</v>
      </c>
      <c r="J18" s="314" t="str">
        <f>IF('INT-Pivots'!AX18="","",'INT-Pivots'!AX18)</f>
        <v>Vehicles &amp; Engines</v>
      </c>
      <c r="K18" s="314">
        <f>IF('INT-Pivots'!BA18="","",'INT-Pivots'!BA18)</f>
        <v>15000</v>
      </c>
      <c r="L18" s="363"/>
      <c r="M18" s="359" t="s">
        <v>222</v>
      </c>
      <c r="N18" s="333"/>
      <c r="O18" s="151"/>
      <c r="P18" s="333"/>
      <c r="Q18" s="151"/>
      <c r="R18" s="333"/>
      <c r="S18" s="151"/>
      <c r="T18" s="333"/>
      <c r="U18" s="159"/>
      <c r="V18" s="335" t="str">
        <f t="shared" si="0"/>
        <v/>
      </c>
      <c r="W18" s="214" t="str">
        <f>IF(Table11[[#This Row],[Total budget]]="","",IF(ISERROR(Table11[[#This Row],[Total Expenditure]]-Table11[[#This Row],[Total budget]]),"",Table11[[#This Row],[Total Expenditure]]-Table11[[#This Row],[Total budget]]))</f>
        <v/>
      </c>
      <c r="X18" s="216" t="str">
        <f>IF(Table11[[#This Row],[Variance]]="","",IF(ISERROR(Table11[[#This Row],[Variance]]/Table11[[#This Row],[Total budget]]),"",Table11[[#This Row],[Variance]]/Table11[[#This Row],[Total budget]]))</f>
        <v/>
      </c>
    </row>
    <row r="19" spans="2:24" s="70" customFormat="1" ht="108" x14ac:dyDescent="0.3">
      <c r="B19" s="163" t="str">
        <f>IF('INT-Pivots'!AT19="","",'INT-Pivots'!AT19)</f>
        <v>Activity 1.3.1 A comprehensive, gender-sensitive and inclusive 'Electric Bus Mobility Policy and Regulatory Framework' is developed</v>
      </c>
      <c r="C19" s="163" t="str">
        <f>IF('INT-Pivots'!AU19="","",'INT-Pivots'!AU19)</f>
        <v>Travel</v>
      </c>
      <c r="D19" s="163" t="str">
        <f>IF('INT-Pivots'!AV19="","",'INT-Pivots'!AV19)</f>
        <v>CCAC</v>
      </c>
      <c r="E19" s="309">
        <f>IF('INT-Pivots'!BA19="","",'INT-Pivots'!BA19)</f>
        <v>1000</v>
      </c>
      <c r="F19" s="308">
        <f>IF('INT-Pivots'!BB19="","",'INT-Pivots'!BB19)</f>
        <v>1000</v>
      </c>
      <c r="G19" s="308">
        <f>IF('INT-Pivots'!BC19="","",'INT-Pivots'!BC19)</f>
        <v>0</v>
      </c>
      <c r="H19" s="308">
        <f>IF('INT-Pivots'!BD19="","",'INT-Pivots'!BD19)</f>
        <v>0</v>
      </c>
      <c r="I19" s="314" t="str">
        <f>IF('INT-Pivots'!AZ19="","",'INT-Pivots'!AZ19)</f>
        <v>HDV-23-003/1.3.1-3 Travel fare</v>
      </c>
      <c r="J19" s="314" t="str">
        <f>IF('INT-Pivots'!AX19="","",'INT-Pivots'!AX19)</f>
        <v>Vehicles &amp; Engines</v>
      </c>
      <c r="K19" s="314">
        <f>IF('INT-Pivots'!BA19="","",'INT-Pivots'!BA19)</f>
        <v>1000</v>
      </c>
      <c r="L19" s="363"/>
      <c r="M19" s="359" t="s">
        <v>222</v>
      </c>
      <c r="N19" s="333"/>
      <c r="O19" s="151"/>
      <c r="P19" s="333"/>
      <c r="Q19" s="151"/>
      <c r="R19" s="333"/>
      <c r="S19" s="151"/>
      <c r="T19" s="333"/>
      <c r="U19" s="159"/>
      <c r="V19" s="335" t="str">
        <f t="shared" si="0"/>
        <v/>
      </c>
      <c r="W19" s="214" t="str">
        <f>IF(Table11[[#This Row],[Total budget]]="","",IF(ISERROR(Table11[[#This Row],[Total Expenditure]]-Table11[[#This Row],[Total budget]]),"",Table11[[#This Row],[Total Expenditure]]-Table11[[#This Row],[Total budget]]))</f>
        <v/>
      </c>
      <c r="X19" s="216" t="str">
        <f>IF(Table11[[#This Row],[Variance]]="","",IF(ISERROR(Table11[[#This Row],[Variance]]/Table11[[#This Row],[Total budget]]),"",Table11[[#This Row],[Variance]]/Table11[[#This Row],[Total budget]]))</f>
        <v/>
      </c>
    </row>
    <row r="20" spans="2:24" s="70" customFormat="1" ht="108" x14ac:dyDescent="0.3">
      <c r="B20" s="163" t="str">
        <f>IF('INT-Pivots'!AT20="","",'INT-Pivots'!AT20)</f>
        <v>Activity 1.3.1 A comprehensive, gender-sensitive and inclusive 'Electric Bus Mobility Policy and Regulatory Framework' is developed</v>
      </c>
      <c r="C20" s="163" t="str">
        <f>IF('INT-Pivots'!AU20="","",'INT-Pivots'!AU20)</f>
        <v>Travel</v>
      </c>
      <c r="D20" s="163" t="str">
        <f>IF('INT-Pivots'!AV20="","",'INT-Pivots'!AV20)</f>
        <v>CCAC</v>
      </c>
      <c r="E20" s="309">
        <f>IF('INT-Pivots'!BA20="","",'INT-Pivots'!BA20)</f>
        <v>3840</v>
      </c>
      <c r="F20" s="308">
        <f>IF('INT-Pivots'!BB20="","",'INT-Pivots'!BB20)</f>
        <v>3840</v>
      </c>
      <c r="G20" s="308">
        <f>IF('INT-Pivots'!BC20="","",'INT-Pivots'!BC20)</f>
        <v>0</v>
      </c>
      <c r="H20" s="308">
        <f>IF('INT-Pivots'!BD20="","",'INT-Pivots'!BD20)</f>
        <v>0</v>
      </c>
      <c r="I20" s="314" t="str">
        <f>IF('INT-Pivots'!AZ20="","",'INT-Pivots'!AZ20)</f>
        <v>HDV-23-003/1.3.1-4 DSA for international consultant</v>
      </c>
      <c r="J20" s="314" t="str">
        <f>IF('INT-Pivots'!AX20="","",'INT-Pivots'!AX20)</f>
        <v>Vehicles &amp; Engines</v>
      </c>
      <c r="K20" s="314">
        <f>IF('INT-Pivots'!BA20="","",'INT-Pivots'!BA20)</f>
        <v>3840</v>
      </c>
      <c r="L20" s="363"/>
      <c r="M20" s="359" t="s">
        <v>222</v>
      </c>
      <c r="N20" s="333"/>
      <c r="O20" s="151"/>
      <c r="P20" s="333"/>
      <c r="Q20" s="151"/>
      <c r="R20" s="333"/>
      <c r="S20" s="151"/>
      <c r="T20" s="333"/>
      <c r="U20" s="159"/>
      <c r="V20" s="335" t="str">
        <f t="shared" si="0"/>
        <v/>
      </c>
      <c r="W20" s="214" t="str">
        <f>IF(Table11[[#This Row],[Total budget]]="","",IF(ISERROR(Table11[[#This Row],[Total Expenditure]]-Table11[[#This Row],[Total budget]]),"",Table11[[#This Row],[Total Expenditure]]-Table11[[#This Row],[Total budget]]))</f>
        <v/>
      </c>
      <c r="X20" s="216" t="str">
        <f>IF(Table11[[#This Row],[Variance]]="","",IF(ISERROR(Table11[[#This Row],[Variance]]/Table11[[#This Row],[Total budget]]),"",Table11[[#This Row],[Variance]]/Table11[[#This Row],[Total budget]]))</f>
        <v/>
      </c>
    </row>
    <row r="21" spans="2:24" s="70" customFormat="1" ht="108" x14ac:dyDescent="0.3">
      <c r="B21" s="163" t="str">
        <f>IF('INT-Pivots'!AT21="","",'INT-Pivots'!AT21)</f>
        <v>Activity 1.3.1 A comprehensive, gender-sensitive and inclusive 'Electric Bus Mobility Policy and Regulatory Framework' is developed</v>
      </c>
      <c r="C21" s="163" t="str">
        <f>IF('INT-Pivots'!AU21="","",'INT-Pivots'!AU21)</f>
        <v>Travel</v>
      </c>
      <c r="D21" s="163" t="str">
        <f>IF('INT-Pivots'!AV21="","",'INT-Pivots'!AV21)</f>
        <v>CCAC</v>
      </c>
      <c r="E21" s="309">
        <f>IF('INT-Pivots'!BA21="","",'INT-Pivots'!BA21)</f>
        <v>1464</v>
      </c>
      <c r="F21" s="308">
        <f>IF('INT-Pivots'!BB21="","",'INT-Pivots'!BB21)</f>
        <v>1464</v>
      </c>
      <c r="G21" s="308">
        <f>IF('INT-Pivots'!BC21="","",'INT-Pivots'!BC21)</f>
        <v>0</v>
      </c>
      <c r="H21" s="308">
        <f>IF('INT-Pivots'!BD21="","",'INT-Pivots'!BD21)</f>
        <v>0</v>
      </c>
      <c r="I21" s="314" t="str">
        <f>IF('INT-Pivots'!AZ21="","",'INT-Pivots'!AZ21)</f>
        <v>HDV-23-003/1.3.1-5 DSA for national consultant</v>
      </c>
      <c r="J21" s="314" t="str">
        <f>IF('INT-Pivots'!AX21="","",'INT-Pivots'!AX21)</f>
        <v>Vehicles &amp; Engines</v>
      </c>
      <c r="K21" s="314">
        <f>IF('INT-Pivots'!BA21="","",'INT-Pivots'!BA21)</f>
        <v>1464</v>
      </c>
      <c r="L21" s="363"/>
      <c r="M21" s="359" t="s">
        <v>222</v>
      </c>
      <c r="N21" s="333"/>
      <c r="O21" s="151"/>
      <c r="P21" s="333"/>
      <c r="Q21" s="151"/>
      <c r="R21" s="333"/>
      <c r="S21" s="151"/>
      <c r="T21" s="333"/>
      <c r="U21" s="159"/>
      <c r="V21" s="335" t="str">
        <f t="shared" si="0"/>
        <v/>
      </c>
      <c r="W21" s="214" t="str">
        <f>IF(Table11[[#This Row],[Total budget]]="","",IF(ISERROR(Table11[[#This Row],[Total Expenditure]]-Table11[[#This Row],[Total budget]]),"",Table11[[#This Row],[Total Expenditure]]-Table11[[#This Row],[Total budget]]))</f>
        <v/>
      </c>
      <c r="X21" s="216" t="str">
        <f>IF(Table11[[#This Row],[Variance]]="","",IF(ISERROR(Table11[[#This Row],[Variance]]/Table11[[#This Row],[Total budget]]),"",Table11[[#This Row],[Variance]]/Table11[[#This Row],[Total budget]]))</f>
        <v/>
      </c>
    </row>
    <row r="22" spans="2:24" s="70" customFormat="1" ht="84" x14ac:dyDescent="0.3">
      <c r="B22" s="163" t="str">
        <f>IF('INT-Pivots'!AT22="","",'INT-Pivots'!AT22)</f>
        <v>Activity 1.4.1 An 'Electricity Grid Impact Study due to Electric Vehicle Integration' is completed and approved</v>
      </c>
      <c r="C22" s="163" t="str">
        <f>IF('INT-Pivots'!AU22="","",'INT-Pivots'!AU22)</f>
        <v>Staff and Other Personnel Costs</v>
      </c>
      <c r="D22" s="163" t="str">
        <f>IF('INT-Pivots'!AV22="","",'INT-Pivots'!AV22)</f>
        <v>CCAC</v>
      </c>
      <c r="E22" s="309">
        <f>IF('INT-Pivots'!BA22="","",'INT-Pivots'!BA22)</f>
        <v>10000</v>
      </c>
      <c r="F22" s="308">
        <f>IF('INT-Pivots'!BB22="","",'INT-Pivots'!BB22)</f>
        <v>10000</v>
      </c>
      <c r="G22" s="308">
        <f>IF('INT-Pivots'!BC22="","",'INT-Pivots'!BC22)</f>
        <v>0</v>
      </c>
      <c r="H22" s="308">
        <f>IF('INT-Pivots'!BD22="","",'INT-Pivots'!BD22)</f>
        <v>0</v>
      </c>
      <c r="I22" s="314" t="str">
        <f>IF('INT-Pivots'!AZ22="","",'INT-Pivots'!AZ22)</f>
        <v>HDV-23-003/1.4.1-1 International consultant</v>
      </c>
      <c r="J22" s="314" t="str">
        <f>IF('INT-Pivots'!AX22="","",'INT-Pivots'!AX22)</f>
        <v>Vehicles &amp; Engines</v>
      </c>
      <c r="K22" s="314">
        <f>IF('INT-Pivots'!BA22="","",'INT-Pivots'!BA22)</f>
        <v>10000</v>
      </c>
      <c r="L22" s="363"/>
      <c r="M22" s="359" t="s">
        <v>222</v>
      </c>
      <c r="N22" s="333">
        <v>19884</v>
      </c>
      <c r="O22" s="151"/>
      <c r="P22" s="367"/>
      <c r="Q22" s="151"/>
      <c r="R22" s="333"/>
      <c r="S22" s="151"/>
      <c r="T22" s="333"/>
      <c r="U22" s="159"/>
      <c r="V22" s="335">
        <f t="shared" si="0"/>
        <v>19884</v>
      </c>
      <c r="W22" s="214">
        <f>IF(Table11[[#This Row],[Total budget]]="","",IF(ISERROR(Table11[[#This Row],[Total Expenditure]]-Table11[[#This Row],[Total budget]]),"",Table11[[#This Row],[Total Expenditure]]-Table11[[#This Row],[Total budget]]))</f>
        <v>9884</v>
      </c>
      <c r="X22" s="216">
        <f>IF(Table11[[#This Row],[Variance]]="","",IF(ISERROR(Table11[[#This Row],[Variance]]/Table11[[#This Row],[Total budget]]),"",Table11[[#This Row],[Variance]]/Table11[[#This Row],[Total budget]]))</f>
        <v>0.98839999999999995</v>
      </c>
    </row>
    <row r="23" spans="2:24" s="70" customFormat="1" ht="84" x14ac:dyDescent="0.3">
      <c r="B23" s="163" t="str">
        <f>IF('INT-Pivots'!AT23="","",'INT-Pivots'!AT23)</f>
        <v>Activity 1.4.1 An 'Electricity Grid Impact Study due to Electric Vehicle Integration' is completed and approved</v>
      </c>
      <c r="C23" s="163" t="str">
        <f>IF('INT-Pivots'!AU23="","",'INT-Pivots'!AU23)</f>
        <v>Staff and Other Personnel Costs</v>
      </c>
      <c r="D23" s="163" t="str">
        <f>IF('INT-Pivots'!AV23="","",'INT-Pivots'!AV23)</f>
        <v>CCAC</v>
      </c>
      <c r="E23" s="309">
        <f>IF('INT-Pivots'!BA23="","",'INT-Pivots'!BA23)</f>
        <v>8000</v>
      </c>
      <c r="F23" s="308">
        <f>IF('INT-Pivots'!BB23="","",'INT-Pivots'!BB23)</f>
        <v>8000</v>
      </c>
      <c r="G23" s="308">
        <f>IF('INT-Pivots'!BC23="","",'INT-Pivots'!BC23)</f>
        <v>0</v>
      </c>
      <c r="H23" s="308">
        <f>IF('INT-Pivots'!BD23="","",'INT-Pivots'!BD23)</f>
        <v>0</v>
      </c>
      <c r="I23" s="314" t="str">
        <f>IF('INT-Pivots'!AZ23="","",'INT-Pivots'!AZ23)</f>
        <v>HDV-23-003/1.4.1-2 National consultant</v>
      </c>
      <c r="J23" s="314" t="str">
        <f>IF('INT-Pivots'!AX23="","",'INT-Pivots'!AX23)</f>
        <v>Vehicles &amp; Engines</v>
      </c>
      <c r="K23" s="314">
        <f>IF('INT-Pivots'!BA23="","",'INT-Pivots'!BA23)</f>
        <v>8000</v>
      </c>
      <c r="L23" s="363"/>
      <c r="M23" s="359" t="s">
        <v>222</v>
      </c>
      <c r="N23" s="333"/>
      <c r="O23" s="151"/>
      <c r="P23" s="333"/>
      <c r="Q23" s="151"/>
      <c r="R23" s="333"/>
      <c r="S23" s="151"/>
      <c r="T23" s="333"/>
      <c r="U23" s="159"/>
      <c r="V23" s="335" t="str">
        <f t="shared" si="0"/>
        <v/>
      </c>
      <c r="W23" s="214" t="str">
        <f>IF(Table11[[#This Row],[Total budget]]="","",IF(ISERROR(Table11[[#This Row],[Total Expenditure]]-Table11[[#This Row],[Total budget]]),"",Table11[[#This Row],[Total Expenditure]]-Table11[[#This Row],[Total budget]]))</f>
        <v/>
      </c>
      <c r="X23" s="216" t="str">
        <f>IF(Table11[[#This Row],[Variance]]="","",IF(ISERROR(Table11[[#This Row],[Variance]]/Table11[[#This Row],[Total budget]]),"",Table11[[#This Row],[Variance]]/Table11[[#This Row],[Total budget]]))</f>
        <v/>
      </c>
    </row>
    <row r="24" spans="2:24" s="70" customFormat="1" ht="84" x14ac:dyDescent="0.3">
      <c r="B24" s="163" t="str">
        <f>IF('INT-Pivots'!AT24="","",'INT-Pivots'!AT24)</f>
        <v>Activity 1.4.1 An 'Electricity Grid Impact Study due to Electric Vehicle Integration' is completed and approved</v>
      </c>
      <c r="C24" s="163" t="str">
        <f>IF('INT-Pivots'!AU24="","",'INT-Pivots'!AU24)</f>
        <v>Travel</v>
      </c>
      <c r="D24" s="163" t="str">
        <f>IF('INT-Pivots'!AV24="","",'INT-Pivots'!AV24)</f>
        <v>CCAC</v>
      </c>
      <c r="E24" s="309">
        <f>IF('INT-Pivots'!BA24="","",'INT-Pivots'!BA24)</f>
        <v>500</v>
      </c>
      <c r="F24" s="308">
        <f>IF('INT-Pivots'!BB24="","",'INT-Pivots'!BB24)</f>
        <v>500</v>
      </c>
      <c r="G24" s="308">
        <f>IF('INT-Pivots'!BC24="","",'INT-Pivots'!BC24)</f>
        <v>0</v>
      </c>
      <c r="H24" s="308">
        <f>IF('INT-Pivots'!BD24="","",'INT-Pivots'!BD24)</f>
        <v>0</v>
      </c>
      <c r="I24" s="314" t="str">
        <f>IF('INT-Pivots'!AZ24="","",'INT-Pivots'!AZ24)</f>
        <v>HDV-23-003/1.4.1-3 Travel fare</v>
      </c>
      <c r="J24" s="314" t="str">
        <f>IF('INT-Pivots'!AX24="","",'INT-Pivots'!AX24)</f>
        <v>Vehicles &amp; Engines</v>
      </c>
      <c r="K24" s="314">
        <f>IF('INT-Pivots'!BA24="","",'INT-Pivots'!BA24)</f>
        <v>500</v>
      </c>
      <c r="L24" s="363"/>
      <c r="M24" s="359" t="s">
        <v>222</v>
      </c>
      <c r="N24" s="333"/>
      <c r="O24" s="151"/>
      <c r="P24" s="333"/>
      <c r="Q24" s="151"/>
      <c r="R24" s="333"/>
      <c r="S24" s="151"/>
      <c r="T24" s="333"/>
      <c r="U24" s="159"/>
      <c r="V24" s="335" t="str">
        <f t="shared" si="0"/>
        <v/>
      </c>
      <c r="W24" s="214" t="str">
        <f>IF(Table11[[#This Row],[Total budget]]="","",IF(ISERROR(Table11[[#This Row],[Total Expenditure]]-Table11[[#This Row],[Total budget]]),"",Table11[[#This Row],[Total Expenditure]]-Table11[[#This Row],[Total budget]]))</f>
        <v/>
      </c>
      <c r="X24" s="216" t="str">
        <f>IF(Table11[[#This Row],[Variance]]="","",IF(ISERROR(Table11[[#This Row],[Variance]]/Table11[[#This Row],[Total budget]]),"",Table11[[#This Row],[Variance]]/Table11[[#This Row],[Total budget]]))</f>
        <v/>
      </c>
    </row>
    <row r="25" spans="2:24" s="70" customFormat="1" ht="84" x14ac:dyDescent="0.3">
      <c r="B25" s="163" t="str">
        <f>IF('INT-Pivots'!AT25="","",'INT-Pivots'!AT25)</f>
        <v>Activity 1.4.1 An 'Electricity Grid Impact Study due to Electric Vehicle Integration' is completed and approved</v>
      </c>
      <c r="C25" s="163" t="str">
        <f>IF('INT-Pivots'!AU25="","",'INT-Pivots'!AU25)</f>
        <v>Travel</v>
      </c>
      <c r="D25" s="163" t="str">
        <f>IF('INT-Pivots'!AV25="","",'INT-Pivots'!AV25)</f>
        <v>CCAC</v>
      </c>
      <c r="E25" s="309">
        <f>IF('INT-Pivots'!BA25="","",'INT-Pivots'!BA25)</f>
        <v>1920</v>
      </c>
      <c r="F25" s="308">
        <f>IF('INT-Pivots'!BB25="","",'INT-Pivots'!BB25)</f>
        <v>1920</v>
      </c>
      <c r="G25" s="308">
        <f>IF('INT-Pivots'!BC25="","",'INT-Pivots'!BC25)</f>
        <v>0</v>
      </c>
      <c r="H25" s="308">
        <f>IF('INT-Pivots'!BD25="","",'INT-Pivots'!BD25)</f>
        <v>0</v>
      </c>
      <c r="I25" s="314" t="str">
        <f>IF('INT-Pivots'!AZ25="","",'INT-Pivots'!AZ25)</f>
        <v>HDV-23-003/1.4.1-4 DSA for international consultant</v>
      </c>
      <c r="J25" s="314" t="str">
        <f>IF('INT-Pivots'!AX25="","",'INT-Pivots'!AX25)</f>
        <v>Vehicles &amp; Engines</v>
      </c>
      <c r="K25" s="314">
        <f>IF('INT-Pivots'!BA25="","",'INT-Pivots'!BA25)</f>
        <v>1920</v>
      </c>
      <c r="L25" s="363"/>
      <c r="M25" s="359" t="s">
        <v>222</v>
      </c>
      <c r="N25" s="333"/>
      <c r="O25" s="151"/>
      <c r="P25" s="333"/>
      <c r="Q25" s="151"/>
      <c r="R25" s="333"/>
      <c r="S25" s="151"/>
      <c r="T25" s="333"/>
      <c r="U25" s="159"/>
      <c r="V25" s="335" t="str">
        <f t="shared" si="0"/>
        <v/>
      </c>
      <c r="W25" s="214" t="str">
        <f>IF(Table11[[#This Row],[Total budget]]="","",IF(ISERROR(Table11[[#This Row],[Total Expenditure]]-Table11[[#This Row],[Total budget]]),"",Table11[[#This Row],[Total Expenditure]]-Table11[[#This Row],[Total budget]]))</f>
        <v/>
      </c>
      <c r="X25" s="216" t="str">
        <f>IF(Table11[[#This Row],[Variance]]="","",IF(ISERROR(Table11[[#This Row],[Variance]]/Table11[[#This Row],[Total budget]]),"",Table11[[#This Row],[Variance]]/Table11[[#This Row],[Total budget]]))</f>
        <v/>
      </c>
    </row>
    <row r="26" spans="2:24" s="70" customFormat="1" ht="84" x14ac:dyDescent="0.3">
      <c r="B26" s="163" t="str">
        <f>IF('INT-Pivots'!AT26="","",'INT-Pivots'!AT26)</f>
        <v>Activity 1.4.1 An 'Electricity Grid Impact Study due to Electric Vehicle Integration' is completed and approved</v>
      </c>
      <c r="C26" s="163" t="str">
        <f>IF('INT-Pivots'!AU26="","",'INT-Pivots'!AU26)</f>
        <v>Travel</v>
      </c>
      <c r="D26" s="163" t="str">
        <f>IF('INT-Pivots'!AV26="","",'INT-Pivots'!AV26)</f>
        <v>CCAC</v>
      </c>
      <c r="E26" s="309">
        <f>IF('INT-Pivots'!BA26="","",'INT-Pivots'!BA26)</f>
        <v>854</v>
      </c>
      <c r="F26" s="308">
        <f>IF('INT-Pivots'!BB26="","",'INT-Pivots'!BB26)</f>
        <v>854</v>
      </c>
      <c r="G26" s="308">
        <f>IF('INT-Pivots'!BC26="","",'INT-Pivots'!BC26)</f>
        <v>0</v>
      </c>
      <c r="H26" s="308">
        <f>IF('INT-Pivots'!BD26="","",'INT-Pivots'!BD26)</f>
        <v>0</v>
      </c>
      <c r="I26" s="314" t="str">
        <f>IF('INT-Pivots'!AZ26="","",'INT-Pivots'!AZ26)</f>
        <v>HDV-23-003/1.4.1-5 DSA for national consultant</v>
      </c>
      <c r="J26" s="314" t="str">
        <f>IF('INT-Pivots'!AX26="","",'INT-Pivots'!AX26)</f>
        <v>Vehicles &amp; Engines</v>
      </c>
      <c r="K26" s="314">
        <f>IF('INT-Pivots'!BA26="","",'INT-Pivots'!BA26)</f>
        <v>854</v>
      </c>
      <c r="L26" s="363"/>
      <c r="M26" s="359" t="s">
        <v>222</v>
      </c>
      <c r="N26" s="333"/>
      <c r="O26" s="151"/>
      <c r="P26" s="333"/>
      <c r="Q26" s="151"/>
      <c r="R26" s="333"/>
      <c r="S26" s="151"/>
      <c r="T26" s="333"/>
      <c r="U26" s="159"/>
      <c r="V26" s="335" t="str">
        <f t="shared" si="0"/>
        <v/>
      </c>
      <c r="W26" s="214" t="str">
        <f>IF(Table11[[#This Row],[Total budget]]="","",IF(ISERROR(Table11[[#This Row],[Total Expenditure]]-Table11[[#This Row],[Total budget]]),"",Table11[[#This Row],[Total Expenditure]]-Table11[[#This Row],[Total budget]]))</f>
        <v/>
      </c>
      <c r="X26" s="216" t="str">
        <f>IF(Table11[[#This Row],[Variance]]="","",IF(ISERROR(Table11[[#This Row],[Variance]]/Table11[[#This Row],[Total budget]]),"",Table11[[#This Row],[Variance]]/Table11[[#This Row],[Total budget]]))</f>
        <v/>
      </c>
    </row>
    <row r="27" spans="2:24" s="70" customFormat="1" ht="72" x14ac:dyDescent="0.3">
      <c r="B27" s="163" t="str">
        <f>IF('INT-Pivots'!AT27="","",'INT-Pivots'!AT27)</f>
        <v>Activity 1.4.2 An analytical report on gaps for implementing low-carbon transport in Sri Lanka</v>
      </c>
      <c r="C27" s="163" t="str">
        <f>IF('INT-Pivots'!AU27="","",'INT-Pivots'!AU27)</f>
        <v>Staff and Other Personnel Costs</v>
      </c>
      <c r="D27" s="163" t="str">
        <f>IF('INT-Pivots'!AV27="","",'INT-Pivots'!AV27)</f>
        <v>CCAC</v>
      </c>
      <c r="E27" s="309">
        <f>IF('INT-Pivots'!BA27="","",'INT-Pivots'!BA27)</f>
        <v>10000</v>
      </c>
      <c r="F27" s="308">
        <f>IF('INT-Pivots'!BB27="","",'INT-Pivots'!BB27)</f>
        <v>10000</v>
      </c>
      <c r="G27" s="308">
        <f>IF('INT-Pivots'!BC27="","",'INT-Pivots'!BC27)</f>
        <v>0</v>
      </c>
      <c r="H27" s="308">
        <f>IF('INT-Pivots'!BD27="","",'INT-Pivots'!BD27)</f>
        <v>0</v>
      </c>
      <c r="I27" s="314" t="str">
        <f>IF('INT-Pivots'!AZ27="","",'INT-Pivots'!AZ27)</f>
        <v>HDV-23-003/1.4.2-1 International consultant</v>
      </c>
      <c r="J27" s="314" t="str">
        <f>IF('INT-Pivots'!AX27="","",'INT-Pivots'!AX27)</f>
        <v>Vehicles &amp; Engines</v>
      </c>
      <c r="K27" s="314">
        <f>IF('INT-Pivots'!BA27="","",'INT-Pivots'!BA27)</f>
        <v>10000</v>
      </c>
      <c r="L27" s="363"/>
      <c r="M27" s="359" t="s">
        <v>222</v>
      </c>
      <c r="N27" s="333"/>
      <c r="O27" s="151"/>
      <c r="P27" s="333"/>
      <c r="Q27" s="151"/>
      <c r="R27" s="333"/>
      <c r="S27" s="151"/>
      <c r="T27" s="333"/>
      <c r="U27" s="159"/>
      <c r="V27" s="335" t="str">
        <f t="shared" si="0"/>
        <v/>
      </c>
      <c r="W27" s="214" t="str">
        <f>IF(Table11[[#This Row],[Total budget]]="","",IF(ISERROR(Table11[[#This Row],[Total Expenditure]]-Table11[[#This Row],[Total budget]]),"",Table11[[#This Row],[Total Expenditure]]-Table11[[#This Row],[Total budget]]))</f>
        <v/>
      </c>
      <c r="X27" s="216" t="str">
        <f>IF(Table11[[#This Row],[Variance]]="","",IF(ISERROR(Table11[[#This Row],[Variance]]/Table11[[#This Row],[Total budget]]),"",Table11[[#This Row],[Variance]]/Table11[[#This Row],[Total budget]]))</f>
        <v/>
      </c>
    </row>
    <row r="28" spans="2:24" s="70" customFormat="1" ht="72" x14ac:dyDescent="0.3">
      <c r="B28" s="163" t="str">
        <f>IF('INT-Pivots'!AT28="","",'INT-Pivots'!AT28)</f>
        <v>Activity 1.4.2 An analytical report on gaps for implementing low-carbon transport in Sri Lanka</v>
      </c>
      <c r="C28" s="163" t="str">
        <f>IF('INT-Pivots'!AU28="","",'INT-Pivots'!AU28)</f>
        <v>Staff and Other Personnel Costs</v>
      </c>
      <c r="D28" s="163" t="str">
        <f>IF('INT-Pivots'!AV28="","",'INT-Pivots'!AV28)</f>
        <v>CCAC</v>
      </c>
      <c r="E28" s="309">
        <f>IF('INT-Pivots'!BA28="","",'INT-Pivots'!BA28)</f>
        <v>10000</v>
      </c>
      <c r="F28" s="308">
        <f>IF('INT-Pivots'!BB28="","",'INT-Pivots'!BB28)</f>
        <v>10000</v>
      </c>
      <c r="G28" s="308">
        <f>IF('INT-Pivots'!BC28="","",'INT-Pivots'!BC28)</f>
        <v>0</v>
      </c>
      <c r="H28" s="308">
        <f>IF('INT-Pivots'!BD28="","",'INT-Pivots'!BD28)</f>
        <v>0</v>
      </c>
      <c r="I28" s="314" t="str">
        <f>IF('INT-Pivots'!AZ28="","",'INT-Pivots'!AZ28)</f>
        <v>HDV-23-003/1.4.2-2 National consultant</v>
      </c>
      <c r="J28" s="314" t="str">
        <f>IF('INT-Pivots'!AX28="","",'INT-Pivots'!AX28)</f>
        <v>Vehicles &amp; Engines</v>
      </c>
      <c r="K28" s="314">
        <f>IF('INT-Pivots'!BA28="","",'INT-Pivots'!BA28)</f>
        <v>10000</v>
      </c>
      <c r="L28" s="363"/>
      <c r="M28" s="359" t="s">
        <v>222</v>
      </c>
      <c r="N28" s="333"/>
      <c r="O28" s="151"/>
      <c r="P28" s="333"/>
      <c r="Q28" s="151"/>
      <c r="R28" s="333"/>
      <c r="S28" s="151"/>
      <c r="T28" s="333"/>
      <c r="U28" s="159"/>
      <c r="V28" s="335" t="str">
        <f t="shared" si="0"/>
        <v/>
      </c>
      <c r="W28" s="214" t="str">
        <f>IF(Table11[[#This Row],[Total budget]]="","",IF(ISERROR(Table11[[#This Row],[Total Expenditure]]-Table11[[#This Row],[Total budget]]),"",Table11[[#This Row],[Total Expenditure]]-Table11[[#This Row],[Total budget]]))</f>
        <v/>
      </c>
      <c r="X28" s="216" t="str">
        <f>IF(Table11[[#This Row],[Variance]]="","",IF(ISERROR(Table11[[#This Row],[Variance]]/Table11[[#This Row],[Total budget]]),"",Table11[[#This Row],[Variance]]/Table11[[#This Row],[Total budget]]))</f>
        <v/>
      </c>
    </row>
    <row r="29" spans="2:24" s="70" customFormat="1" ht="72" x14ac:dyDescent="0.3">
      <c r="B29" s="163" t="str">
        <f>IF('INT-Pivots'!AT29="","",'INT-Pivots'!AT29)</f>
        <v>Activity 1.4.2 An analytical report on gaps for implementing low-carbon transport in Sri Lanka</v>
      </c>
      <c r="C29" s="163" t="str">
        <f>IF('INT-Pivots'!AU29="","",'INT-Pivots'!AU29)</f>
        <v>Travel</v>
      </c>
      <c r="D29" s="163" t="str">
        <f>IF('INT-Pivots'!AV29="","",'INT-Pivots'!AV29)</f>
        <v>CCAC</v>
      </c>
      <c r="E29" s="309">
        <f>IF('INT-Pivots'!BA29="","",'INT-Pivots'!BA29)</f>
        <v>500</v>
      </c>
      <c r="F29" s="308">
        <f>IF('INT-Pivots'!BB29="","",'INT-Pivots'!BB29)</f>
        <v>500</v>
      </c>
      <c r="G29" s="308">
        <f>IF('INT-Pivots'!BC29="","",'INT-Pivots'!BC29)</f>
        <v>0</v>
      </c>
      <c r="H29" s="308">
        <f>IF('INT-Pivots'!BD29="","",'INT-Pivots'!BD29)</f>
        <v>0</v>
      </c>
      <c r="I29" s="314" t="str">
        <f>IF('INT-Pivots'!AZ29="","",'INT-Pivots'!AZ29)</f>
        <v>HDV-23-003/1.4.2-3 Travel fare</v>
      </c>
      <c r="J29" s="314" t="str">
        <f>IF('INT-Pivots'!AX29="","",'INT-Pivots'!AX29)</f>
        <v>Vehicles &amp; Engines</v>
      </c>
      <c r="K29" s="314">
        <f>IF('INT-Pivots'!BA29="","",'INT-Pivots'!BA29)</f>
        <v>500</v>
      </c>
      <c r="L29" s="363"/>
      <c r="M29" s="359" t="s">
        <v>222</v>
      </c>
      <c r="N29" s="333"/>
      <c r="O29" s="151"/>
      <c r="P29" s="333"/>
      <c r="Q29" s="151"/>
      <c r="R29" s="333"/>
      <c r="S29" s="151"/>
      <c r="T29" s="333"/>
      <c r="U29" s="159"/>
      <c r="V29" s="335" t="str">
        <f t="shared" si="0"/>
        <v/>
      </c>
      <c r="W29" s="214" t="str">
        <f>IF(Table11[[#This Row],[Total budget]]="","",IF(ISERROR(Table11[[#This Row],[Total Expenditure]]-Table11[[#This Row],[Total budget]]),"",Table11[[#This Row],[Total Expenditure]]-Table11[[#This Row],[Total budget]]))</f>
        <v/>
      </c>
      <c r="X29" s="216" t="str">
        <f>IF(Table11[[#This Row],[Variance]]="","",IF(ISERROR(Table11[[#This Row],[Variance]]/Table11[[#This Row],[Total budget]]),"",Table11[[#This Row],[Variance]]/Table11[[#This Row],[Total budget]]))</f>
        <v/>
      </c>
    </row>
    <row r="30" spans="2:24" s="70" customFormat="1" ht="72" x14ac:dyDescent="0.3">
      <c r="B30" s="163" t="str">
        <f>IF('INT-Pivots'!AT30="","",'INT-Pivots'!AT30)</f>
        <v>Activity 1.4.2 An analytical report on gaps for implementing low-carbon transport in Sri Lanka</v>
      </c>
      <c r="C30" s="163" t="str">
        <f>IF('INT-Pivots'!AU30="","",'INT-Pivots'!AU30)</f>
        <v>Travel</v>
      </c>
      <c r="D30" s="163" t="str">
        <f>IF('INT-Pivots'!AV30="","",'INT-Pivots'!AV30)</f>
        <v>CCAC</v>
      </c>
      <c r="E30" s="309">
        <f>IF('INT-Pivots'!BA30="","",'INT-Pivots'!BA30)</f>
        <v>1920</v>
      </c>
      <c r="F30" s="308">
        <f>IF('INT-Pivots'!BB30="","",'INT-Pivots'!BB30)</f>
        <v>1920</v>
      </c>
      <c r="G30" s="308">
        <f>IF('INT-Pivots'!BC30="","",'INT-Pivots'!BC30)</f>
        <v>0</v>
      </c>
      <c r="H30" s="308">
        <f>IF('INT-Pivots'!BD30="","",'INT-Pivots'!BD30)</f>
        <v>0</v>
      </c>
      <c r="I30" s="314" t="str">
        <f>IF('INT-Pivots'!AZ30="","",'INT-Pivots'!AZ30)</f>
        <v>HDV-23-003/1.4.2-4 DSA for international consultant</v>
      </c>
      <c r="J30" s="314" t="str">
        <f>IF('INT-Pivots'!AX30="","",'INT-Pivots'!AX30)</f>
        <v>Vehicles &amp; Engines</v>
      </c>
      <c r="K30" s="314">
        <f>IF('INT-Pivots'!BA30="","",'INT-Pivots'!BA30)</f>
        <v>1920</v>
      </c>
      <c r="L30" s="363"/>
      <c r="M30" s="359" t="s">
        <v>222</v>
      </c>
      <c r="N30" s="333"/>
      <c r="O30" s="151"/>
      <c r="P30" s="333"/>
      <c r="Q30" s="151"/>
      <c r="R30" s="333"/>
      <c r="S30" s="151"/>
      <c r="T30" s="333"/>
      <c r="U30" s="159"/>
      <c r="V30" s="335" t="str">
        <f t="shared" si="0"/>
        <v/>
      </c>
      <c r="W30" s="214" t="str">
        <f>IF(Table11[[#This Row],[Total budget]]="","",IF(ISERROR(Table11[[#This Row],[Total Expenditure]]-Table11[[#This Row],[Total budget]]),"",Table11[[#This Row],[Total Expenditure]]-Table11[[#This Row],[Total budget]]))</f>
        <v/>
      </c>
      <c r="X30" s="216" t="str">
        <f>IF(Table11[[#This Row],[Variance]]="","",IF(ISERROR(Table11[[#This Row],[Variance]]/Table11[[#This Row],[Total budget]]),"",Table11[[#This Row],[Variance]]/Table11[[#This Row],[Total budget]]))</f>
        <v/>
      </c>
    </row>
    <row r="31" spans="2:24" s="70" customFormat="1" ht="72" x14ac:dyDescent="0.3">
      <c r="B31" s="163" t="str">
        <f>IF('INT-Pivots'!AT31="","",'INT-Pivots'!AT31)</f>
        <v>Activity 1.4.2 An analytical report on gaps for implementing low-carbon transport in Sri Lanka</v>
      </c>
      <c r="C31" s="163" t="str">
        <f>IF('INT-Pivots'!AU31="","",'INT-Pivots'!AU31)</f>
        <v>Travel</v>
      </c>
      <c r="D31" s="163" t="str">
        <f>IF('INT-Pivots'!AV31="","",'INT-Pivots'!AV31)</f>
        <v>CCAC</v>
      </c>
      <c r="E31" s="309">
        <f>IF('INT-Pivots'!BA31="","",'INT-Pivots'!BA31)</f>
        <v>976</v>
      </c>
      <c r="F31" s="308">
        <f>IF('INT-Pivots'!BB31="","",'INT-Pivots'!BB31)</f>
        <v>976</v>
      </c>
      <c r="G31" s="308">
        <f>IF('INT-Pivots'!BC31="","",'INT-Pivots'!BC31)</f>
        <v>0</v>
      </c>
      <c r="H31" s="308">
        <f>IF('INT-Pivots'!BD31="","",'INT-Pivots'!BD31)</f>
        <v>0</v>
      </c>
      <c r="I31" s="314" t="str">
        <f>IF('INT-Pivots'!AZ31="","",'INT-Pivots'!AZ31)</f>
        <v>HDV-23-003/1.4.2-5 DSA for national consultant</v>
      </c>
      <c r="J31" s="314" t="str">
        <f>IF('INT-Pivots'!AX31="","",'INT-Pivots'!AX31)</f>
        <v>Vehicles &amp; Engines</v>
      </c>
      <c r="K31" s="314">
        <f>IF('INT-Pivots'!BA31="","",'INT-Pivots'!BA31)</f>
        <v>976</v>
      </c>
      <c r="L31" s="363"/>
      <c r="M31" s="359" t="s">
        <v>222</v>
      </c>
      <c r="N31" s="333"/>
      <c r="O31" s="151"/>
      <c r="P31" s="333"/>
      <c r="Q31" s="151"/>
      <c r="R31" s="333"/>
      <c r="S31" s="151"/>
      <c r="T31" s="333"/>
      <c r="U31" s="159"/>
      <c r="V31" s="335" t="str">
        <f t="shared" si="0"/>
        <v/>
      </c>
      <c r="W31" s="214" t="str">
        <f>IF(Table11[[#This Row],[Total budget]]="","",IF(ISERROR(Table11[[#This Row],[Total Expenditure]]-Table11[[#This Row],[Total budget]]),"",Table11[[#This Row],[Total Expenditure]]-Table11[[#This Row],[Total budget]]))</f>
        <v/>
      </c>
      <c r="X31" s="216" t="str">
        <f>IF(Table11[[#This Row],[Variance]]="","",IF(ISERROR(Table11[[#This Row],[Variance]]/Table11[[#This Row],[Total budget]]),"",Table11[[#This Row],[Variance]]/Table11[[#This Row],[Total budget]]))</f>
        <v/>
      </c>
    </row>
    <row r="32" spans="2:24" s="70" customFormat="1" ht="72" x14ac:dyDescent="0.3">
      <c r="B32" s="163" t="str">
        <f>IF('INT-Pivots'!AT32="","",'INT-Pivots'!AT32)</f>
        <v>Activity 1.4.3 A report on planning replacement of ICE buses for public transport in Sri Lanka</v>
      </c>
      <c r="C32" s="163" t="str">
        <f>IF('INT-Pivots'!AU32="","",'INT-Pivots'!AU32)</f>
        <v>Staff and Other Personnel Costs</v>
      </c>
      <c r="D32" s="163" t="str">
        <f>IF('INT-Pivots'!AV32="","",'INT-Pivots'!AV32)</f>
        <v>CCAC</v>
      </c>
      <c r="E32" s="309">
        <f>IF('INT-Pivots'!BA32="","",'INT-Pivots'!BA32)</f>
        <v>2500</v>
      </c>
      <c r="F32" s="308">
        <f>IF('INT-Pivots'!BB32="","",'INT-Pivots'!BB32)</f>
        <v>2500</v>
      </c>
      <c r="G32" s="308">
        <f>IF('INT-Pivots'!BC32="","",'INT-Pivots'!BC32)</f>
        <v>0</v>
      </c>
      <c r="H32" s="308">
        <f>IF('INT-Pivots'!BD32="","",'INT-Pivots'!BD32)</f>
        <v>0</v>
      </c>
      <c r="I32" s="314" t="str">
        <f>IF('INT-Pivots'!AZ32="","",'INT-Pivots'!AZ32)</f>
        <v>HDV-23-003/1.4.3-1 International consultant</v>
      </c>
      <c r="J32" s="314" t="str">
        <f>IF('INT-Pivots'!AX32="","",'INT-Pivots'!AX32)</f>
        <v>Vehicles &amp; Engines</v>
      </c>
      <c r="K32" s="314">
        <f>IF('INT-Pivots'!BA32="","",'INT-Pivots'!BA32)</f>
        <v>2500</v>
      </c>
      <c r="L32" s="363"/>
      <c r="M32" s="359" t="s">
        <v>222</v>
      </c>
      <c r="N32" s="333"/>
      <c r="O32" s="151"/>
      <c r="P32" s="333"/>
      <c r="Q32" s="151"/>
      <c r="R32" s="333"/>
      <c r="S32" s="151"/>
      <c r="T32" s="333"/>
      <c r="U32" s="159"/>
      <c r="V32" s="335" t="str">
        <f t="shared" si="0"/>
        <v/>
      </c>
      <c r="W32" s="214" t="str">
        <f>IF(Table11[[#This Row],[Total budget]]="","",IF(ISERROR(Table11[[#This Row],[Total Expenditure]]-Table11[[#This Row],[Total budget]]),"",Table11[[#This Row],[Total Expenditure]]-Table11[[#This Row],[Total budget]]))</f>
        <v/>
      </c>
      <c r="X32" s="216" t="str">
        <f>IF(Table11[[#This Row],[Variance]]="","",IF(ISERROR(Table11[[#This Row],[Variance]]/Table11[[#This Row],[Total budget]]),"",Table11[[#This Row],[Variance]]/Table11[[#This Row],[Total budget]]))</f>
        <v/>
      </c>
    </row>
    <row r="33" spans="2:24" s="70" customFormat="1" ht="72" x14ac:dyDescent="0.3">
      <c r="B33" s="163" t="str">
        <f>IF('INT-Pivots'!AT33="","",'INT-Pivots'!AT33)</f>
        <v>Activity 1.4.3 A report on planning replacement of ICE buses for public transport in Sri Lanka</v>
      </c>
      <c r="C33" s="163" t="str">
        <f>IF('INT-Pivots'!AU33="","",'INT-Pivots'!AU33)</f>
        <v>Staff and Other Personnel Costs</v>
      </c>
      <c r="D33" s="163" t="str">
        <f>IF('INT-Pivots'!AV33="","",'INT-Pivots'!AV33)</f>
        <v>CCAC</v>
      </c>
      <c r="E33" s="309">
        <f>IF('INT-Pivots'!BA33="","",'INT-Pivots'!BA33)</f>
        <v>2000</v>
      </c>
      <c r="F33" s="308">
        <f>IF('INT-Pivots'!BB33="","",'INT-Pivots'!BB33)</f>
        <v>2000</v>
      </c>
      <c r="G33" s="308">
        <f>IF('INT-Pivots'!BC33="","",'INT-Pivots'!BC33)</f>
        <v>0</v>
      </c>
      <c r="H33" s="308">
        <f>IF('INT-Pivots'!BD33="","",'INT-Pivots'!BD33)</f>
        <v>0</v>
      </c>
      <c r="I33" s="314" t="str">
        <f>IF('INT-Pivots'!AZ33="","",'INT-Pivots'!AZ33)</f>
        <v>HDV-23-003/1.4.3-2 National consultant</v>
      </c>
      <c r="J33" s="314" t="str">
        <f>IF('INT-Pivots'!AX33="","",'INT-Pivots'!AX33)</f>
        <v>Vehicles &amp; Engines</v>
      </c>
      <c r="K33" s="314">
        <f>IF('INT-Pivots'!BA33="","",'INT-Pivots'!BA33)</f>
        <v>2000</v>
      </c>
      <c r="L33" s="363"/>
      <c r="M33" s="359" t="s">
        <v>223</v>
      </c>
      <c r="N33" s="333"/>
      <c r="O33" s="151"/>
      <c r="P33" s="333"/>
      <c r="Q33" s="151"/>
      <c r="R33" s="333"/>
      <c r="S33" s="151"/>
      <c r="T33" s="333"/>
      <c r="U33" s="159"/>
      <c r="V33" s="335" t="str">
        <f t="shared" si="0"/>
        <v/>
      </c>
      <c r="W33" s="214" t="str">
        <f>IF(Table11[[#This Row],[Total budget]]="","",IF(ISERROR(Table11[[#This Row],[Total Expenditure]]-Table11[[#This Row],[Total budget]]),"",Table11[[#This Row],[Total Expenditure]]-Table11[[#This Row],[Total budget]]))</f>
        <v/>
      </c>
      <c r="X33" s="216" t="str">
        <f>IF(Table11[[#This Row],[Variance]]="","",IF(ISERROR(Table11[[#This Row],[Variance]]/Table11[[#This Row],[Total budget]]),"",Table11[[#This Row],[Variance]]/Table11[[#This Row],[Total budget]]))</f>
        <v/>
      </c>
    </row>
    <row r="34" spans="2:24" s="70" customFormat="1" ht="72" x14ac:dyDescent="0.3">
      <c r="B34" s="163" t="str">
        <f>IF('INT-Pivots'!AT34="","",'INT-Pivots'!AT34)</f>
        <v>Activity 1.4.3 A report on planning replacement of ICE buses for public transport in Sri Lanka</v>
      </c>
      <c r="C34" s="163" t="str">
        <f>IF('INT-Pivots'!AU34="","",'INT-Pivots'!AU34)</f>
        <v>Travel</v>
      </c>
      <c r="D34" s="163" t="str">
        <f>IF('INT-Pivots'!AV34="","",'INT-Pivots'!AV34)</f>
        <v>CCAC</v>
      </c>
      <c r="E34" s="309">
        <f>IF('INT-Pivots'!BA34="","",'INT-Pivots'!BA34)</f>
        <v>244</v>
      </c>
      <c r="F34" s="308">
        <f>IF('INT-Pivots'!BB34="","",'INT-Pivots'!BB34)</f>
        <v>244</v>
      </c>
      <c r="G34" s="308">
        <f>IF('INT-Pivots'!BC34="","",'INT-Pivots'!BC34)</f>
        <v>0</v>
      </c>
      <c r="H34" s="308">
        <f>IF('INT-Pivots'!BD34="","",'INT-Pivots'!BD34)</f>
        <v>0</v>
      </c>
      <c r="I34" s="314" t="str">
        <f>IF('INT-Pivots'!AZ34="","",'INT-Pivots'!AZ34)</f>
        <v>HDV-23-003/1.4.3-3 DSA for national consultant</v>
      </c>
      <c r="J34" s="314" t="str">
        <f>IF('INT-Pivots'!AX34="","",'INT-Pivots'!AX34)</f>
        <v>Vehicles &amp; Engines</v>
      </c>
      <c r="K34" s="314">
        <f>IF('INT-Pivots'!BA34="","",'INT-Pivots'!BA34)</f>
        <v>244</v>
      </c>
      <c r="L34" s="363"/>
      <c r="M34" s="359" t="s">
        <v>221</v>
      </c>
      <c r="N34" s="333"/>
      <c r="O34" s="151"/>
      <c r="P34" s="333"/>
      <c r="Q34" s="151"/>
      <c r="R34" s="333"/>
      <c r="S34" s="151"/>
      <c r="T34" s="333"/>
      <c r="U34" s="159"/>
      <c r="V34" s="335" t="str">
        <f t="shared" si="0"/>
        <v/>
      </c>
      <c r="W34" s="214" t="str">
        <f>IF(Table11[[#This Row],[Total budget]]="","",IF(ISERROR(Table11[[#This Row],[Total Expenditure]]-Table11[[#This Row],[Total budget]]),"",Table11[[#This Row],[Total Expenditure]]-Table11[[#This Row],[Total budget]]))</f>
        <v/>
      </c>
      <c r="X34" s="216" t="str">
        <f>IF(Table11[[#This Row],[Variance]]="","",IF(ISERROR(Table11[[#This Row],[Variance]]/Table11[[#This Row],[Total budget]]),"",Table11[[#This Row],[Variance]]/Table11[[#This Row],[Total budget]]))</f>
        <v/>
      </c>
    </row>
    <row r="35" spans="2:24" s="70" customFormat="1" ht="72" x14ac:dyDescent="0.3">
      <c r="B35" s="163" t="str">
        <f>IF('INT-Pivots'!AT35="","",'INT-Pivots'!AT35)</f>
        <v>Activity 1.6.1 Project Support</v>
      </c>
      <c r="C35" s="163" t="str">
        <f>IF('INT-Pivots'!AU35="","",'INT-Pivots'!AU35)</f>
        <v>UN-PSC</v>
      </c>
      <c r="D35" s="163" t="str">
        <f>IF('INT-Pivots'!AV35="","",'INT-Pivots'!AV35)</f>
        <v>CCAC</v>
      </c>
      <c r="E35" s="309">
        <f>IF('INT-Pivots'!BA35="","",'INT-Pivots'!BA35)</f>
        <v>58075</v>
      </c>
      <c r="F35" s="308">
        <f>IF('INT-Pivots'!BB35="","",'INT-Pivots'!BB35)</f>
        <v>58075</v>
      </c>
      <c r="G35" s="308">
        <f>IF('INT-Pivots'!BC35="","",'INT-Pivots'!BC35)</f>
        <v>0</v>
      </c>
      <c r="H35" s="308">
        <f>IF('INT-Pivots'!BD35="","",'INT-Pivots'!BD35)</f>
        <v>0</v>
      </c>
      <c r="I35" s="314" t="str">
        <f>IF('INT-Pivots'!AZ35="","",'INT-Pivots'!AZ35)</f>
        <v>HDV-23-003/1.6.1-3 GMS and UN Coordinator Levy</v>
      </c>
      <c r="J35" s="314" t="str">
        <f>IF('INT-Pivots'!AX35="","",'INT-Pivots'!AX35)</f>
        <v>Vehicles &amp; Engines</v>
      </c>
      <c r="K35" s="314">
        <f>IF('INT-Pivots'!BA35="","",'INT-Pivots'!BA35)</f>
        <v>58075</v>
      </c>
      <c r="L35" s="363"/>
      <c r="M35" s="359" t="s">
        <v>221</v>
      </c>
      <c r="N35" s="333"/>
      <c r="O35" s="151"/>
      <c r="P35" s="333"/>
      <c r="Q35" s="151"/>
      <c r="R35" s="333"/>
      <c r="S35" s="151"/>
      <c r="T35" s="333"/>
      <c r="U35" s="159"/>
      <c r="V35" s="335" t="str">
        <f t="shared" si="0"/>
        <v/>
      </c>
      <c r="W35" s="214" t="str">
        <f>IF(Table11[[#This Row],[Total budget]]="","",IF(ISERROR(Table11[[#This Row],[Total Expenditure]]-Table11[[#This Row],[Total budget]]),"",Table11[[#This Row],[Total Expenditure]]-Table11[[#This Row],[Total budget]]))</f>
        <v/>
      </c>
      <c r="X35" s="216" t="str">
        <f>IF(Table11[[#This Row],[Variance]]="","",IF(ISERROR(Table11[[#This Row],[Variance]]/Table11[[#This Row],[Total budget]]),"",Table11[[#This Row],[Variance]]/Table11[[#This Row],[Total budget]]))</f>
        <v/>
      </c>
    </row>
    <row r="36" spans="2:24" s="70" customFormat="1" ht="72" x14ac:dyDescent="0.3">
      <c r="B36" s="163" t="str">
        <f>IF('INT-Pivots'!AT36="","",'INT-Pivots'!AT36)</f>
        <v>Activity 2.1.1Viability assessment of EV charging stations is completed and approved</v>
      </c>
      <c r="C36" s="163" t="str">
        <f>IF('INT-Pivots'!AU36="","",'INT-Pivots'!AU36)</f>
        <v>Staff and Other Personnel Costs</v>
      </c>
      <c r="D36" s="163" t="str">
        <f>IF('INT-Pivots'!AV36="","",'INT-Pivots'!AV36)</f>
        <v>CCAC</v>
      </c>
      <c r="E36" s="309">
        <f>IF('INT-Pivots'!BA36="","",'INT-Pivots'!BA36)</f>
        <v>10000</v>
      </c>
      <c r="F36" s="308">
        <f>IF('INT-Pivots'!BB36="","",'INT-Pivots'!BB36)</f>
        <v>10000</v>
      </c>
      <c r="G36" s="308">
        <f>IF('INT-Pivots'!BC36="","",'INT-Pivots'!BC36)</f>
        <v>0</v>
      </c>
      <c r="H36" s="308">
        <f>IF('INT-Pivots'!BD36="","",'INT-Pivots'!BD36)</f>
        <v>0</v>
      </c>
      <c r="I36" s="314" t="str">
        <f>IF('INT-Pivots'!AZ36="","",'INT-Pivots'!AZ36)</f>
        <v>HDV-23-003/2.1.1-1 International consultant</v>
      </c>
      <c r="J36" s="314" t="str">
        <f>IF('INT-Pivots'!AX36="","",'INT-Pivots'!AX36)</f>
        <v>Vehicles &amp; Engines</v>
      </c>
      <c r="K36" s="314">
        <f>IF('INT-Pivots'!BA36="","",'INT-Pivots'!BA36)</f>
        <v>10000</v>
      </c>
      <c r="L36" s="364"/>
      <c r="M36" s="365" t="s">
        <v>221</v>
      </c>
      <c r="N36" s="334">
        <v>16291</v>
      </c>
      <c r="O36" s="160"/>
      <c r="P36" s="367"/>
      <c r="Q36" s="160"/>
      <c r="R36" s="334"/>
      <c r="S36" s="160"/>
      <c r="T36" s="334"/>
      <c r="U36" s="161"/>
      <c r="V36" s="336">
        <f t="shared" si="0"/>
        <v>16291</v>
      </c>
      <c r="W36" s="215">
        <f>IF(Table11[[#This Row],[Total budget]]="","",IF(ISERROR(Table11[[#This Row],[Total Expenditure]]-Table11[[#This Row],[Total budget]]),"",Table11[[#This Row],[Total Expenditure]]-Table11[[#This Row],[Total budget]]))</f>
        <v>6291</v>
      </c>
      <c r="X36" s="217">
        <f>IF(Table11[[#This Row],[Variance]]="","",IF(ISERROR(Table11[[#This Row],[Variance]]/Table11[[#This Row],[Total budget]]),"",Table11[[#This Row],[Variance]]/Table11[[#This Row],[Total budget]]))</f>
        <v>0.62909999999999999</v>
      </c>
    </row>
    <row r="37" spans="2:24" s="70" customFormat="1" ht="72" x14ac:dyDescent="0.3">
      <c r="B37" s="163" t="str">
        <f>IF('INT-Pivots'!AT37="","",'INT-Pivots'!AT37)</f>
        <v>Activity 2.1.1Viability assessment of EV charging stations is completed and approved</v>
      </c>
      <c r="C37" s="162" t="str">
        <f>IF('INT-Pivots'!AU37="","",'INT-Pivots'!AU37)</f>
        <v>Staff and Other Personnel Costs</v>
      </c>
      <c r="D37" s="163" t="str">
        <f>IF('INT-Pivots'!AV37="","",'INT-Pivots'!AV37)</f>
        <v>CCAC</v>
      </c>
      <c r="E37" s="309">
        <f>IF('INT-Pivots'!BA37="","",'INT-Pivots'!BA37)</f>
        <v>8000</v>
      </c>
      <c r="F37" s="308">
        <f>IF('INT-Pivots'!BB37="","",'INT-Pivots'!BB37)</f>
        <v>8000</v>
      </c>
      <c r="G37" s="308">
        <f>IF('INT-Pivots'!BC37="","",'INT-Pivots'!BC37)</f>
        <v>0</v>
      </c>
      <c r="H37" s="308">
        <f>IF('INT-Pivots'!BD37="","",'INT-Pivots'!BD37)</f>
        <v>0</v>
      </c>
      <c r="I37" s="315" t="str">
        <f>IF('INT-Pivots'!AZ37="","",'INT-Pivots'!AZ37)</f>
        <v>HDV-23-003/2.1.1-2 National consultant</v>
      </c>
      <c r="J37" s="315" t="str">
        <f>IF('INT-Pivots'!AX37="","",'INT-Pivots'!AX37)</f>
        <v>Vehicles &amp; Engines</v>
      </c>
      <c r="K37" s="315">
        <f>IF('INT-Pivots'!BA37="","",'INT-Pivots'!BA37)</f>
        <v>8000</v>
      </c>
      <c r="L37" s="363"/>
      <c r="M37" s="359" t="s">
        <v>221</v>
      </c>
      <c r="N37" s="333"/>
      <c r="O37" s="151"/>
      <c r="P37" s="333"/>
      <c r="Q37" s="151"/>
      <c r="R37" s="333"/>
      <c r="S37" s="151"/>
      <c r="T37" s="333"/>
      <c r="U37" s="159"/>
      <c r="V37" s="335" t="str">
        <f t="shared" si="0"/>
        <v/>
      </c>
      <c r="W37" s="214" t="str">
        <f>IF(Table11[[#This Row],[Total budget]]="","",IF(ISERROR(Table11[[#This Row],[Total Expenditure]]-Table11[[#This Row],[Total budget]]),"",Table11[[#This Row],[Total Expenditure]]-Table11[[#This Row],[Total budget]]))</f>
        <v/>
      </c>
      <c r="X37" s="216" t="str">
        <f>IF(Table11[[#This Row],[Variance]]="","",IF(ISERROR(Table11[[#This Row],[Variance]]/Table11[[#This Row],[Total budget]]),"",Table11[[#This Row],[Variance]]/Table11[[#This Row],[Total budget]]))</f>
        <v/>
      </c>
    </row>
    <row r="38" spans="2:24" s="70" customFormat="1" ht="72" x14ac:dyDescent="0.3">
      <c r="B38" s="163" t="str">
        <f>IF('INT-Pivots'!AT38="","",'INT-Pivots'!AT38)</f>
        <v>Activity 2.1.1Viability assessment of EV charging stations is completed and approved</v>
      </c>
      <c r="C38" s="162" t="str">
        <f>IF('INT-Pivots'!AU38="","",'INT-Pivots'!AU38)</f>
        <v>Travel</v>
      </c>
      <c r="D38" s="163" t="str">
        <f>IF('INT-Pivots'!AV38="","",'INT-Pivots'!AV38)</f>
        <v>CCAC</v>
      </c>
      <c r="E38" s="309">
        <f>IF('INT-Pivots'!BA38="","",'INT-Pivots'!BA38)</f>
        <v>500</v>
      </c>
      <c r="F38" s="308">
        <f>IF('INT-Pivots'!BB38="","",'INT-Pivots'!BB38)</f>
        <v>500</v>
      </c>
      <c r="G38" s="308">
        <f>IF('INT-Pivots'!BC38="","",'INT-Pivots'!BC38)</f>
        <v>0</v>
      </c>
      <c r="H38" s="308">
        <f>IF('INT-Pivots'!BD38="","",'INT-Pivots'!BD38)</f>
        <v>0</v>
      </c>
      <c r="I38" s="315" t="str">
        <f>IF('INT-Pivots'!AZ38="","",'INT-Pivots'!AZ38)</f>
        <v>HDV-23-003/2.1.1-3 Travel fare</v>
      </c>
      <c r="J38" s="315" t="str">
        <f>IF('INT-Pivots'!AX38="","",'INT-Pivots'!AX38)</f>
        <v>Vehicles &amp; Engines</v>
      </c>
      <c r="K38" s="315">
        <f>IF('INT-Pivots'!BA38="","",'INT-Pivots'!BA38)</f>
        <v>500</v>
      </c>
      <c r="L38" s="363"/>
      <c r="M38" s="359" t="s">
        <v>221</v>
      </c>
      <c r="N38" s="333"/>
      <c r="O38" s="151"/>
      <c r="P38" s="333"/>
      <c r="Q38" s="151"/>
      <c r="R38" s="333"/>
      <c r="S38" s="151"/>
      <c r="T38" s="333"/>
      <c r="U38" s="159"/>
      <c r="V38" s="335" t="str">
        <f t="shared" ref="V38:V69" si="1">IF(($L38+$N38+$P38+$R38+$T38)=0,"",($L38+$N38+$P38+$R38+$T38))</f>
        <v/>
      </c>
      <c r="W38" s="214" t="str">
        <f>IF(Table11[[#This Row],[Total budget]]="","",IF(ISERROR(Table11[[#This Row],[Total Expenditure]]-Table11[[#This Row],[Total budget]]),"",Table11[[#This Row],[Total Expenditure]]-Table11[[#This Row],[Total budget]]))</f>
        <v/>
      </c>
      <c r="X38" s="216" t="str">
        <f>IF(Table11[[#This Row],[Variance]]="","",IF(ISERROR(Table11[[#This Row],[Variance]]/Table11[[#This Row],[Total budget]]),"",Table11[[#This Row],[Variance]]/Table11[[#This Row],[Total budget]]))</f>
        <v/>
      </c>
    </row>
    <row r="39" spans="2:24" s="70" customFormat="1" ht="72" x14ac:dyDescent="0.3">
      <c r="B39" s="163" t="str">
        <f>IF('INT-Pivots'!AT39="","",'INT-Pivots'!AT39)</f>
        <v>Activity 2.1.1Viability assessment of EV charging stations is completed and approved</v>
      </c>
      <c r="C39" s="162" t="str">
        <f>IF('INT-Pivots'!AU39="","",'INT-Pivots'!AU39)</f>
        <v>Travel</v>
      </c>
      <c r="D39" s="163" t="str">
        <f>IF('INT-Pivots'!AV39="","",'INT-Pivots'!AV39)</f>
        <v>CCAC</v>
      </c>
      <c r="E39" s="309">
        <f>IF('INT-Pivots'!BA39="","",'INT-Pivots'!BA39)</f>
        <v>1920</v>
      </c>
      <c r="F39" s="308">
        <f>IF('INT-Pivots'!BB39="","",'INT-Pivots'!BB39)</f>
        <v>1920</v>
      </c>
      <c r="G39" s="308">
        <f>IF('INT-Pivots'!BC39="","",'INT-Pivots'!BC39)</f>
        <v>0</v>
      </c>
      <c r="H39" s="308">
        <f>IF('INT-Pivots'!BD39="","",'INT-Pivots'!BD39)</f>
        <v>0</v>
      </c>
      <c r="I39" s="315" t="str">
        <f>IF('INT-Pivots'!AZ39="","",'INT-Pivots'!AZ39)</f>
        <v>HDV-23-003/2.1.1-4 DSA for international consultant</v>
      </c>
      <c r="J39" s="315" t="str">
        <f>IF('INT-Pivots'!AX39="","",'INT-Pivots'!AX39)</f>
        <v>Vehicles &amp; Engines</v>
      </c>
      <c r="K39" s="315">
        <f>IF('INT-Pivots'!BA39="","",'INT-Pivots'!BA39)</f>
        <v>1920</v>
      </c>
      <c r="L39" s="363"/>
      <c r="M39" s="359" t="s">
        <v>221</v>
      </c>
      <c r="N39" s="333"/>
      <c r="O39" s="151"/>
      <c r="P39" s="333"/>
      <c r="Q39" s="151"/>
      <c r="R39" s="333"/>
      <c r="S39" s="151"/>
      <c r="T39" s="333"/>
      <c r="U39" s="159"/>
      <c r="V39" s="335" t="str">
        <f t="shared" si="1"/>
        <v/>
      </c>
      <c r="W39" s="214" t="str">
        <f>IF(Table11[[#This Row],[Total budget]]="","",IF(ISERROR(Table11[[#This Row],[Total Expenditure]]-Table11[[#This Row],[Total budget]]),"",Table11[[#This Row],[Total Expenditure]]-Table11[[#This Row],[Total budget]]))</f>
        <v/>
      </c>
      <c r="X39" s="216" t="str">
        <f>IF(Table11[[#This Row],[Variance]]="","",IF(ISERROR(Table11[[#This Row],[Variance]]/Table11[[#This Row],[Total budget]]),"",Table11[[#This Row],[Variance]]/Table11[[#This Row],[Total budget]]))</f>
        <v/>
      </c>
    </row>
    <row r="40" spans="2:24" s="70" customFormat="1" ht="72" x14ac:dyDescent="0.3">
      <c r="B40" s="163" t="str">
        <f>IF('INT-Pivots'!AT40="","",'INT-Pivots'!AT40)</f>
        <v>Activity 2.1.1Viability assessment of EV charging stations is completed and approved</v>
      </c>
      <c r="C40" s="162" t="str">
        <f>IF('INT-Pivots'!AU40="","",'INT-Pivots'!AU40)</f>
        <v>Travel</v>
      </c>
      <c r="D40" s="163" t="str">
        <f>IF('INT-Pivots'!AV40="","",'INT-Pivots'!AV40)</f>
        <v>CCAC</v>
      </c>
      <c r="E40" s="309">
        <f>IF('INT-Pivots'!BA40="","",'INT-Pivots'!BA40)</f>
        <v>854</v>
      </c>
      <c r="F40" s="308">
        <f>IF('INT-Pivots'!BB40="","",'INT-Pivots'!BB40)</f>
        <v>854</v>
      </c>
      <c r="G40" s="308">
        <f>IF('INT-Pivots'!BC40="","",'INT-Pivots'!BC40)</f>
        <v>0</v>
      </c>
      <c r="H40" s="308">
        <f>IF('INT-Pivots'!BD40="","",'INT-Pivots'!BD40)</f>
        <v>0</v>
      </c>
      <c r="I40" s="315" t="str">
        <f>IF('INT-Pivots'!AZ40="","",'INT-Pivots'!AZ40)</f>
        <v>HDV-23-003/2.1.1-5 DSA for national consultant</v>
      </c>
      <c r="J40" s="315" t="str">
        <f>IF('INT-Pivots'!AX40="","",'INT-Pivots'!AX40)</f>
        <v>Vehicles &amp; Engines</v>
      </c>
      <c r="K40" s="315">
        <f>IF('INT-Pivots'!BA40="","",'INT-Pivots'!BA40)</f>
        <v>854</v>
      </c>
      <c r="L40" s="363"/>
      <c r="M40" s="359" t="s">
        <v>221</v>
      </c>
      <c r="N40" s="333"/>
      <c r="O40" s="151"/>
      <c r="P40" s="333"/>
      <c r="Q40" s="151"/>
      <c r="R40" s="333"/>
      <c r="S40" s="151"/>
      <c r="T40" s="333"/>
      <c r="U40" s="159"/>
      <c r="V40" s="335" t="str">
        <f t="shared" si="1"/>
        <v/>
      </c>
      <c r="W40" s="214" t="str">
        <f>IF(Table11[[#This Row],[Total budget]]="","",IF(ISERROR(Table11[[#This Row],[Total Expenditure]]-Table11[[#This Row],[Total budget]]),"",Table11[[#This Row],[Total Expenditure]]-Table11[[#This Row],[Total budget]]))</f>
        <v/>
      </c>
      <c r="X40" s="216" t="str">
        <f>IF(Table11[[#This Row],[Variance]]="","",IF(ISERROR(Table11[[#This Row],[Variance]]/Table11[[#This Row],[Total budget]]),"",Table11[[#This Row],[Variance]]/Table11[[#This Row],[Total budget]]))</f>
        <v/>
      </c>
    </row>
    <row r="41" spans="2:24" s="70" customFormat="1" ht="132" x14ac:dyDescent="0.3">
      <c r="B41" s="163" t="str">
        <f>IF('INT-Pivots'!AT41="","",'INT-Pivots'!AT41)</f>
        <v>Activity 2.1.2An Analytical gender (including elderly, children, specific needs commuter) specific report on safety, security, accessibility aspects of public transport buses in Sri Lanka</v>
      </c>
      <c r="C41" s="162" t="str">
        <f>IF('INT-Pivots'!AU41="","",'INT-Pivots'!AU41)</f>
        <v>Staff and Other Personnel Costs</v>
      </c>
      <c r="D41" s="163" t="str">
        <f>IF('INT-Pivots'!AV41="","",'INT-Pivots'!AV41)</f>
        <v>CCAC</v>
      </c>
      <c r="E41" s="309">
        <f>IF('INT-Pivots'!BA41="","",'INT-Pivots'!BA41)</f>
        <v>12000</v>
      </c>
      <c r="F41" s="308">
        <f>IF('INT-Pivots'!BB41="","",'INT-Pivots'!BB41)</f>
        <v>12000</v>
      </c>
      <c r="G41" s="308">
        <f>IF('INT-Pivots'!BC41="","",'INT-Pivots'!BC41)</f>
        <v>0</v>
      </c>
      <c r="H41" s="308">
        <f>IF('INT-Pivots'!BD41="","",'INT-Pivots'!BD41)</f>
        <v>0</v>
      </c>
      <c r="I41" s="315" t="str">
        <f>IF('INT-Pivots'!AZ41="","",'INT-Pivots'!AZ41)</f>
        <v>HDV-23-003/2.1.2-1 National consultant</v>
      </c>
      <c r="J41" s="315" t="str">
        <f>IF('INT-Pivots'!AX41="","",'INT-Pivots'!AX41)</f>
        <v>Vehicles &amp; Engines</v>
      </c>
      <c r="K41" s="315">
        <f>IF('INT-Pivots'!BA41="","",'INT-Pivots'!BA41)</f>
        <v>12000</v>
      </c>
      <c r="L41" s="363"/>
      <c r="M41" s="359" t="s">
        <v>221</v>
      </c>
      <c r="N41" s="333"/>
      <c r="O41" s="151"/>
      <c r="P41" s="333"/>
      <c r="Q41" s="151"/>
      <c r="R41" s="333"/>
      <c r="S41" s="151"/>
      <c r="T41" s="333"/>
      <c r="U41" s="159"/>
      <c r="V41" s="335" t="str">
        <f t="shared" si="1"/>
        <v/>
      </c>
      <c r="W41" s="214" t="str">
        <f>IF(Table11[[#This Row],[Total budget]]="","",IF(ISERROR(Table11[[#This Row],[Total Expenditure]]-Table11[[#This Row],[Total budget]]),"",Table11[[#This Row],[Total Expenditure]]-Table11[[#This Row],[Total budget]]))</f>
        <v/>
      </c>
      <c r="X41" s="216" t="str">
        <f>IF(Table11[[#This Row],[Variance]]="","",IF(ISERROR(Table11[[#This Row],[Variance]]/Table11[[#This Row],[Total budget]]),"",Table11[[#This Row],[Variance]]/Table11[[#This Row],[Total budget]]))</f>
        <v/>
      </c>
    </row>
    <row r="42" spans="2:24" s="70" customFormat="1" ht="132" x14ac:dyDescent="0.3">
      <c r="B42" s="163" t="str">
        <f>IF('INT-Pivots'!AT42="","",'INT-Pivots'!AT42)</f>
        <v>Activity 2.1.2An Analytical gender (including elderly, children, specific needs commuter) specific report on safety, security, accessibility aspects of public transport buses in Sri Lanka</v>
      </c>
      <c r="C42" s="162" t="str">
        <f>IF('INT-Pivots'!AU42="","",'INT-Pivots'!AU42)</f>
        <v>Travel</v>
      </c>
      <c r="D42" s="163" t="str">
        <f>IF('INT-Pivots'!AV42="","",'INT-Pivots'!AV42)</f>
        <v>CCAC</v>
      </c>
      <c r="E42" s="309">
        <f>IF('INT-Pivots'!BA42="","",'INT-Pivots'!BA42)</f>
        <v>1220</v>
      </c>
      <c r="F42" s="308">
        <f>IF('INT-Pivots'!BB42="","",'INT-Pivots'!BB42)</f>
        <v>1220</v>
      </c>
      <c r="G42" s="308">
        <f>IF('INT-Pivots'!BC42="","",'INT-Pivots'!BC42)</f>
        <v>0</v>
      </c>
      <c r="H42" s="308">
        <f>IF('INT-Pivots'!BD42="","",'INT-Pivots'!BD42)</f>
        <v>0</v>
      </c>
      <c r="I42" s="315" t="str">
        <f>IF('INT-Pivots'!AZ42="","",'INT-Pivots'!AZ42)</f>
        <v>HDV-23-003/2.1.2-2 DSA for national consultant</v>
      </c>
      <c r="J42" s="315" t="str">
        <f>IF('INT-Pivots'!AX42="","",'INT-Pivots'!AX42)</f>
        <v>Vehicles &amp; Engines</v>
      </c>
      <c r="K42" s="315">
        <f>IF('INT-Pivots'!BA42="","",'INT-Pivots'!BA42)</f>
        <v>1220</v>
      </c>
      <c r="L42" s="363"/>
      <c r="M42" s="359" t="s">
        <v>221</v>
      </c>
      <c r="N42" s="333"/>
      <c r="O42" s="151"/>
      <c r="P42" s="333"/>
      <c r="Q42" s="151"/>
      <c r="R42" s="333"/>
      <c r="S42" s="151"/>
      <c r="T42" s="333"/>
      <c r="U42" s="159"/>
      <c r="V42" s="335" t="str">
        <f t="shared" si="1"/>
        <v/>
      </c>
      <c r="W42" s="214" t="str">
        <f>IF(Table11[[#This Row],[Total budget]]="","",IF(ISERROR(Table11[[#This Row],[Total Expenditure]]-Table11[[#This Row],[Total budget]]),"",Table11[[#This Row],[Total Expenditure]]-Table11[[#This Row],[Total budget]]))</f>
        <v/>
      </c>
      <c r="X42" s="216" t="str">
        <f>IF(Table11[[#This Row],[Variance]]="","",IF(ISERROR(Table11[[#This Row],[Variance]]/Table11[[#This Row],[Total budget]]),"",Table11[[#This Row],[Variance]]/Table11[[#This Row],[Total budget]]))</f>
        <v/>
      </c>
    </row>
    <row r="43" spans="2:24" s="70" customFormat="1" ht="96" x14ac:dyDescent="0.3">
      <c r="B43" s="163" t="str">
        <f>IF('INT-Pivots'!AT43="","",'INT-Pivots'!AT43)</f>
        <v>Activity 2.2.1Training programs designed and delivered for government institutional stakeholders</v>
      </c>
      <c r="C43" s="162" t="str">
        <f>IF('INT-Pivots'!AU43="","",'INT-Pivots'!AU43)</f>
        <v>Staff and Other Personnel Costs</v>
      </c>
      <c r="D43" s="163" t="str">
        <f>IF('INT-Pivots'!AV43="","",'INT-Pivots'!AV43)</f>
        <v>CCAC</v>
      </c>
      <c r="E43" s="309">
        <f>IF('INT-Pivots'!BA43="","",'INT-Pivots'!BA43)</f>
        <v>15000</v>
      </c>
      <c r="F43" s="308">
        <f>IF('INT-Pivots'!BB43="","",'INT-Pivots'!BB43)</f>
        <v>0</v>
      </c>
      <c r="G43" s="308">
        <f>IF('INT-Pivots'!BC43="","",'INT-Pivots'!BC43)</f>
        <v>15000</v>
      </c>
      <c r="H43" s="308">
        <f>IF('INT-Pivots'!BD43="","",'INT-Pivots'!BD43)</f>
        <v>0</v>
      </c>
      <c r="I43" s="315" t="str">
        <f>IF('INT-Pivots'!AZ43="","",'INT-Pivots'!AZ43)</f>
        <v>HDV-23-003/2.2.1-1 International consultant</v>
      </c>
      <c r="J43" s="315" t="str">
        <f>IF('INT-Pivots'!AX43="","",'INT-Pivots'!AX43)</f>
        <v>Vehicles &amp; Engines</v>
      </c>
      <c r="K43" s="315">
        <f>IF('INT-Pivots'!BA43="","",'INT-Pivots'!BA43)</f>
        <v>15000</v>
      </c>
      <c r="L43" s="363"/>
      <c r="M43" s="359" t="s">
        <v>221</v>
      </c>
      <c r="N43" s="333">
        <v>6517</v>
      </c>
      <c r="O43" s="151"/>
      <c r="P43" s="367"/>
      <c r="Q43" s="151"/>
      <c r="R43" s="333"/>
      <c r="S43" s="151"/>
      <c r="T43" s="333"/>
      <c r="U43" s="159"/>
      <c r="V43" s="335">
        <f t="shared" si="1"/>
        <v>6517</v>
      </c>
      <c r="W43" s="214">
        <f>IF(Table11[[#This Row],[Total budget]]="","",IF(ISERROR(Table11[[#This Row],[Total Expenditure]]-Table11[[#This Row],[Total budget]]),"",Table11[[#This Row],[Total Expenditure]]-Table11[[#This Row],[Total budget]]))</f>
        <v>-8483</v>
      </c>
      <c r="X43" s="216">
        <f>IF(Table11[[#This Row],[Variance]]="","",IF(ISERROR(Table11[[#This Row],[Variance]]/Table11[[#This Row],[Total budget]]),"",Table11[[#This Row],[Variance]]/Table11[[#This Row],[Total budget]]))</f>
        <v>-0.56553333333333333</v>
      </c>
    </row>
    <row r="44" spans="2:24" s="70" customFormat="1" ht="96" x14ac:dyDescent="0.3">
      <c r="B44" s="163" t="str">
        <f>IF('INT-Pivots'!AT44="","",'INT-Pivots'!AT44)</f>
        <v>Activity 2.2.1Training programs designed and delivered for government institutional stakeholders</v>
      </c>
      <c r="C44" s="162" t="str">
        <f>IF('INT-Pivots'!AU44="","",'INT-Pivots'!AU44)</f>
        <v>Staff and Other Personnel Costs</v>
      </c>
      <c r="D44" s="163" t="str">
        <f>IF('INT-Pivots'!AV44="","",'INT-Pivots'!AV44)</f>
        <v>CCAC</v>
      </c>
      <c r="E44" s="309">
        <f>IF('INT-Pivots'!BA44="","",'INT-Pivots'!BA44)</f>
        <v>10000</v>
      </c>
      <c r="F44" s="308">
        <f>IF('INT-Pivots'!BB44="","",'INT-Pivots'!BB44)</f>
        <v>0</v>
      </c>
      <c r="G44" s="308">
        <f>IF('INT-Pivots'!BC44="","",'INT-Pivots'!BC44)</f>
        <v>10000</v>
      </c>
      <c r="H44" s="308">
        <f>IF('INT-Pivots'!BD44="","",'INT-Pivots'!BD44)</f>
        <v>0</v>
      </c>
      <c r="I44" s="315" t="str">
        <f>IF('INT-Pivots'!AZ44="","",'INT-Pivots'!AZ44)</f>
        <v>HDV-23-003/2.2.1-2 National consultant</v>
      </c>
      <c r="J44" s="315" t="str">
        <f>IF('INT-Pivots'!AX44="","",'INT-Pivots'!AX44)</f>
        <v>Vehicles &amp; Engines</v>
      </c>
      <c r="K44" s="315">
        <f>IF('INT-Pivots'!BA44="","",'INT-Pivots'!BA44)</f>
        <v>10000</v>
      </c>
      <c r="L44" s="363"/>
      <c r="M44" s="359" t="s">
        <v>221</v>
      </c>
      <c r="N44" s="333"/>
      <c r="O44" s="151"/>
      <c r="P44" s="333"/>
      <c r="Q44" s="151"/>
      <c r="R44" s="333"/>
      <c r="S44" s="151"/>
      <c r="T44" s="333"/>
      <c r="U44" s="159"/>
      <c r="V44" s="335" t="str">
        <f t="shared" si="1"/>
        <v/>
      </c>
      <c r="W44" s="214" t="str">
        <f>IF(Table11[[#This Row],[Total budget]]="","",IF(ISERROR(Table11[[#This Row],[Total Expenditure]]-Table11[[#This Row],[Total budget]]),"",Table11[[#This Row],[Total Expenditure]]-Table11[[#This Row],[Total budget]]))</f>
        <v/>
      </c>
      <c r="X44" s="216" t="str">
        <f>IF(Table11[[#This Row],[Variance]]="","",IF(ISERROR(Table11[[#This Row],[Variance]]/Table11[[#This Row],[Total budget]]),"",Table11[[#This Row],[Variance]]/Table11[[#This Row],[Total budget]]))</f>
        <v/>
      </c>
    </row>
    <row r="45" spans="2:24" s="70" customFormat="1" ht="96" x14ac:dyDescent="0.3">
      <c r="B45" s="163" t="str">
        <f>IF('INT-Pivots'!AT45="","",'INT-Pivots'!AT45)</f>
        <v>Activity 2.2.1Training programs designed and delivered for government institutional stakeholders</v>
      </c>
      <c r="C45" s="162" t="str">
        <f>IF('INT-Pivots'!AU45="","",'INT-Pivots'!AU45)</f>
        <v>Supplies Commodities and Materials</v>
      </c>
      <c r="D45" s="163" t="str">
        <f>IF('INT-Pivots'!AV45="","",'INT-Pivots'!AV45)</f>
        <v>CCAC</v>
      </c>
      <c r="E45" s="309">
        <f>IF('INT-Pivots'!BA45="","",'INT-Pivots'!BA45)</f>
        <v>2000</v>
      </c>
      <c r="F45" s="308">
        <f>IF('INT-Pivots'!BB45="","",'INT-Pivots'!BB45)</f>
        <v>0</v>
      </c>
      <c r="G45" s="308">
        <f>IF('INT-Pivots'!BC45="","",'INT-Pivots'!BC45)</f>
        <v>2000</v>
      </c>
      <c r="H45" s="308">
        <f>IF('INT-Pivots'!BD45="","",'INT-Pivots'!BD45)</f>
        <v>0</v>
      </c>
      <c r="I45" s="315" t="str">
        <f>IF('INT-Pivots'!AZ45="","",'INT-Pivots'!AZ45)</f>
        <v>HDV-23-003/2.2.1-6 Printing materials, handouts, audio-visual material</v>
      </c>
      <c r="J45" s="315" t="str">
        <f>IF('INT-Pivots'!AX45="","",'INT-Pivots'!AX45)</f>
        <v>Vehicles &amp; Engines</v>
      </c>
      <c r="K45" s="315">
        <f>IF('INT-Pivots'!BA45="","",'INT-Pivots'!BA45)</f>
        <v>2000</v>
      </c>
      <c r="L45" s="363"/>
      <c r="M45" s="359" t="s">
        <v>221</v>
      </c>
      <c r="N45" s="333"/>
      <c r="O45" s="151"/>
      <c r="P45" s="333"/>
      <c r="Q45" s="151"/>
      <c r="R45" s="333"/>
      <c r="S45" s="151"/>
      <c r="T45" s="333"/>
      <c r="U45" s="159"/>
      <c r="V45" s="335" t="str">
        <f t="shared" si="1"/>
        <v/>
      </c>
      <c r="W45" s="214" t="str">
        <f>IF(Table11[[#This Row],[Total budget]]="","",IF(ISERROR(Table11[[#This Row],[Total Expenditure]]-Table11[[#This Row],[Total budget]]),"",Table11[[#This Row],[Total Expenditure]]-Table11[[#This Row],[Total budget]]))</f>
        <v/>
      </c>
      <c r="X45" s="216" t="str">
        <f>IF(Table11[[#This Row],[Variance]]="","",IF(ISERROR(Table11[[#This Row],[Variance]]/Table11[[#This Row],[Total budget]]),"",Table11[[#This Row],[Variance]]/Table11[[#This Row],[Total budget]]))</f>
        <v/>
      </c>
    </row>
    <row r="46" spans="2:24" s="70" customFormat="1" ht="96" x14ac:dyDescent="0.3">
      <c r="B46" s="163" t="str">
        <f>IF('INT-Pivots'!AT46="","",'INT-Pivots'!AT46)</f>
        <v>Activity 2.2.1Training programs designed and delivered for government institutional stakeholders</v>
      </c>
      <c r="C46" s="162" t="str">
        <f>IF('INT-Pivots'!AU46="","",'INT-Pivots'!AU46)</f>
        <v>Travel</v>
      </c>
      <c r="D46" s="163" t="str">
        <f>IF('INT-Pivots'!AV46="","",'INT-Pivots'!AV46)</f>
        <v>CCAC</v>
      </c>
      <c r="E46" s="309">
        <f>IF('INT-Pivots'!BA46="","",'INT-Pivots'!BA46)</f>
        <v>1000</v>
      </c>
      <c r="F46" s="308">
        <f>IF('INT-Pivots'!BB46="","",'INT-Pivots'!BB46)</f>
        <v>0</v>
      </c>
      <c r="G46" s="308">
        <f>IF('INT-Pivots'!BC46="","",'INT-Pivots'!BC46)</f>
        <v>1000</v>
      </c>
      <c r="H46" s="308">
        <f>IF('INT-Pivots'!BD46="","",'INT-Pivots'!BD46)</f>
        <v>0</v>
      </c>
      <c r="I46" s="315" t="str">
        <f>IF('INT-Pivots'!AZ46="","",'INT-Pivots'!AZ46)</f>
        <v>HDV-23-003/2.2.1-3 Travel fare</v>
      </c>
      <c r="J46" s="315" t="str">
        <f>IF('INT-Pivots'!AX46="","",'INT-Pivots'!AX46)</f>
        <v>Vehicles &amp; Engines</v>
      </c>
      <c r="K46" s="315">
        <f>IF('INT-Pivots'!BA46="","",'INT-Pivots'!BA46)</f>
        <v>1000</v>
      </c>
      <c r="L46" s="363"/>
      <c r="M46" s="359" t="s">
        <v>221</v>
      </c>
      <c r="N46" s="333"/>
      <c r="O46" s="151"/>
      <c r="P46" s="333"/>
      <c r="Q46" s="151"/>
      <c r="R46" s="333"/>
      <c r="S46" s="151"/>
      <c r="T46" s="333"/>
      <c r="U46" s="159"/>
      <c r="V46" s="335" t="str">
        <f t="shared" si="1"/>
        <v/>
      </c>
      <c r="W46" s="214" t="str">
        <f>IF(Table11[[#This Row],[Total budget]]="","",IF(ISERROR(Table11[[#This Row],[Total Expenditure]]-Table11[[#This Row],[Total budget]]),"",Table11[[#This Row],[Total Expenditure]]-Table11[[#This Row],[Total budget]]))</f>
        <v/>
      </c>
      <c r="X46" s="216" t="str">
        <f>IF(Table11[[#This Row],[Variance]]="","",IF(ISERROR(Table11[[#This Row],[Variance]]/Table11[[#This Row],[Total budget]]),"",Table11[[#This Row],[Variance]]/Table11[[#This Row],[Total budget]]))</f>
        <v/>
      </c>
    </row>
    <row r="47" spans="2:24" s="70" customFormat="1" ht="96" x14ac:dyDescent="0.3">
      <c r="B47" s="163" t="str">
        <f>IF('INT-Pivots'!AT47="","",'INT-Pivots'!AT47)</f>
        <v>Activity 2.2.1Training programs designed and delivered for government institutional stakeholders</v>
      </c>
      <c r="C47" s="162" t="str">
        <f>IF('INT-Pivots'!AU47="","",'INT-Pivots'!AU47)</f>
        <v>Travel</v>
      </c>
      <c r="D47" s="163" t="str">
        <f>IF('INT-Pivots'!AV47="","",'INT-Pivots'!AV47)</f>
        <v>CCAC</v>
      </c>
      <c r="E47" s="309">
        <f>IF('INT-Pivots'!BA47="","",'INT-Pivots'!BA47)</f>
        <v>3264</v>
      </c>
      <c r="F47" s="308">
        <f>IF('INT-Pivots'!BB47="","",'INT-Pivots'!BB47)</f>
        <v>0</v>
      </c>
      <c r="G47" s="308">
        <f>IF('INT-Pivots'!BC47="","",'INT-Pivots'!BC47)</f>
        <v>3264</v>
      </c>
      <c r="H47" s="308">
        <f>IF('INT-Pivots'!BD47="","",'INT-Pivots'!BD47)</f>
        <v>0</v>
      </c>
      <c r="I47" s="315" t="str">
        <f>IF('INT-Pivots'!AZ47="","",'INT-Pivots'!AZ47)</f>
        <v>HDV-23-003/2.2.1-4 DSA for international consultant</v>
      </c>
      <c r="J47" s="315" t="str">
        <f>IF('INT-Pivots'!AX47="","",'INT-Pivots'!AX47)</f>
        <v>Vehicles &amp; Engines</v>
      </c>
      <c r="K47" s="315">
        <f>IF('INT-Pivots'!BA47="","",'INT-Pivots'!BA47)</f>
        <v>3264</v>
      </c>
      <c r="L47" s="363"/>
      <c r="M47" s="359" t="s">
        <v>221</v>
      </c>
      <c r="N47" s="333"/>
      <c r="O47" s="151"/>
      <c r="P47" s="333"/>
      <c r="Q47" s="151"/>
      <c r="R47" s="333"/>
      <c r="S47" s="151"/>
      <c r="T47" s="333"/>
      <c r="U47" s="159"/>
      <c r="V47" s="335" t="str">
        <f t="shared" si="1"/>
        <v/>
      </c>
      <c r="W47" s="214" t="str">
        <f>IF(Table11[[#This Row],[Total budget]]="","",IF(ISERROR(Table11[[#This Row],[Total Expenditure]]-Table11[[#This Row],[Total budget]]),"",Table11[[#This Row],[Total Expenditure]]-Table11[[#This Row],[Total budget]]))</f>
        <v/>
      </c>
      <c r="X47" s="216" t="str">
        <f>IF(Table11[[#This Row],[Variance]]="","",IF(ISERROR(Table11[[#This Row],[Variance]]/Table11[[#This Row],[Total budget]]),"",Table11[[#This Row],[Variance]]/Table11[[#This Row],[Total budget]]))</f>
        <v/>
      </c>
    </row>
    <row r="48" spans="2:24" s="70" customFormat="1" ht="96" x14ac:dyDescent="0.3">
      <c r="B48" s="163" t="str">
        <f>IF('INT-Pivots'!AT48="","",'INT-Pivots'!AT48)</f>
        <v>Activity 2.2.1Training programs designed and delivered for government institutional stakeholders</v>
      </c>
      <c r="C48" s="162" t="str">
        <f>IF('INT-Pivots'!AU48="","",'INT-Pivots'!AU48)</f>
        <v>Travel</v>
      </c>
      <c r="D48" s="163" t="str">
        <f>IF('INT-Pivots'!AV48="","",'INT-Pivots'!AV48)</f>
        <v>CCAC</v>
      </c>
      <c r="E48" s="309">
        <f>IF('INT-Pivots'!BA48="","",'INT-Pivots'!BA48)</f>
        <v>1708</v>
      </c>
      <c r="F48" s="308">
        <f>IF('INT-Pivots'!BB48="","",'INT-Pivots'!BB48)</f>
        <v>0</v>
      </c>
      <c r="G48" s="308">
        <f>IF('INT-Pivots'!BC48="","",'INT-Pivots'!BC48)</f>
        <v>1708</v>
      </c>
      <c r="H48" s="308">
        <f>IF('INT-Pivots'!BD48="","",'INT-Pivots'!BD48)</f>
        <v>0</v>
      </c>
      <c r="I48" s="315" t="str">
        <f>IF('INT-Pivots'!AZ48="","",'INT-Pivots'!AZ48)</f>
        <v>HDV-23-003/2.2.1-5 DSA for national consultant</v>
      </c>
      <c r="J48" s="315" t="str">
        <f>IF('INT-Pivots'!AX48="","",'INT-Pivots'!AX48)</f>
        <v>Vehicles &amp; Engines</v>
      </c>
      <c r="K48" s="315">
        <f>IF('INT-Pivots'!BA48="","",'INT-Pivots'!BA48)</f>
        <v>1708</v>
      </c>
      <c r="L48" s="363"/>
      <c r="M48" s="359" t="s">
        <v>221</v>
      </c>
      <c r="N48" s="333"/>
      <c r="O48" s="151"/>
      <c r="P48" s="333"/>
      <c r="Q48" s="151"/>
      <c r="R48" s="333"/>
      <c r="S48" s="151"/>
      <c r="T48" s="333"/>
      <c r="U48" s="159"/>
      <c r="V48" s="335" t="str">
        <f t="shared" si="1"/>
        <v/>
      </c>
      <c r="W48" s="214" t="str">
        <f>IF(Table11[[#This Row],[Total budget]]="","",IF(ISERROR(Table11[[#This Row],[Total Expenditure]]-Table11[[#This Row],[Total budget]]),"",Table11[[#This Row],[Total Expenditure]]-Table11[[#This Row],[Total budget]]))</f>
        <v/>
      </c>
      <c r="X48" s="216" t="str">
        <f>IF(Table11[[#This Row],[Variance]]="","",IF(ISERROR(Table11[[#This Row],[Variance]]/Table11[[#This Row],[Total budget]]),"",Table11[[#This Row],[Variance]]/Table11[[#This Row],[Total budget]]))</f>
        <v/>
      </c>
    </row>
    <row r="49" spans="2:24" s="70" customFormat="1" ht="96" x14ac:dyDescent="0.3">
      <c r="B49" s="163" t="str">
        <f>IF('INT-Pivots'!AT49="","",'INT-Pivots'!AT49)</f>
        <v>Activity 3.1.1Training programs designed and delivered for commercial banks/financial institutions</v>
      </c>
      <c r="C49" s="162" t="str">
        <f>IF('INT-Pivots'!AU49="","",'INT-Pivots'!AU49)</f>
        <v>Contractual Services</v>
      </c>
      <c r="D49" s="163" t="str">
        <f>IF('INT-Pivots'!AV49="","",'INT-Pivots'!AV49)</f>
        <v>CCAC</v>
      </c>
      <c r="E49" s="309">
        <f>IF('INT-Pivots'!BA49="","",'INT-Pivots'!BA49)</f>
        <v>2000</v>
      </c>
      <c r="F49" s="308">
        <f>IF('INT-Pivots'!BB49="","",'INT-Pivots'!BB49)</f>
        <v>0</v>
      </c>
      <c r="G49" s="308">
        <f>IF('INT-Pivots'!BC49="","",'INT-Pivots'!BC49)</f>
        <v>2000</v>
      </c>
      <c r="H49" s="308">
        <f>IF('INT-Pivots'!BD49="","",'INT-Pivots'!BD49)</f>
        <v>0</v>
      </c>
      <c r="I49" s="315" t="str">
        <f>IF('INT-Pivots'!AZ49="","",'INT-Pivots'!AZ49)</f>
        <v>HDV-23-003/3.1.1-7 Training venue and other contractual services</v>
      </c>
      <c r="J49" s="315" t="str">
        <f>IF('INT-Pivots'!AX49="","",'INT-Pivots'!AX49)</f>
        <v>Vehicles &amp; Engines</v>
      </c>
      <c r="K49" s="315">
        <f>IF('INT-Pivots'!BA49="","",'INT-Pivots'!BA49)</f>
        <v>2000</v>
      </c>
      <c r="L49" s="363"/>
      <c r="M49" s="359" t="s">
        <v>221</v>
      </c>
      <c r="N49" s="333">
        <v>6517</v>
      </c>
      <c r="O49" s="151"/>
      <c r="P49" s="367"/>
      <c r="Q49" s="151"/>
      <c r="R49" s="333"/>
      <c r="S49" s="151"/>
      <c r="T49" s="333"/>
      <c r="U49" s="159"/>
      <c r="V49" s="335">
        <f t="shared" si="1"/>
        <v>6517</v>
      </c>
      <c r="W49" s="214">
        <f>IF(Table11[[#This Row],[Total budget]]="","",IF(ISERROR(Table11[[#This Row],[Total Expenditure]]-Table11[[#This Row],[Total budget]]),"",Table11[[#This Row],[Total Expenditure]]-Table11[[#This Row],[Total budget]]))</f>
        <v>4517</v>
      </c>
      <c r="X49" s="216">
        <f>IF(Table11[[#This Row],[Variance]]="","",IF(ISERROR(Table11[[#This Row],[Variance]]/Table11[[#This Row],[Total budget]]),"",Table11[[#This Row],[Variance]]/Table11[[#This Row],[Total budget]]))</f>
        <v>2.2585000000000002</v>
      </c>
    </row>
    <row r="50" spans="2:24" s="70" customFormat="1" ht="96" x14ac:dyDescent="0.3">
      <c r="B50" s="163" t="str">
        <f>IF('INT-Pivots'!AT50="","",'INT-Pivots'!AT50)</f>
        <v>Activity 3.1.1Training programs designed and delivered for commercial banks/financial institutions</v>
      </c>
      <c r="C50" s="162" t="str">
        <f>IF('INT-Pivots'!AU50="","",'INT-Pivots'!AU50)</f>
        <v>Staff and Other Personnel Costs</v>
      </c>
      <c r="D50" s="163" t="str">
        <f>IF('INT-Pivots'!AV50="","",'INT-Pivots'!AV50)</f>
        <v>CCAC</v>
      </c>
      <c r="E50" s="309">
        <f>IF('INT-Pivots'!BA50="","",'INT-Pivots'!BA50)</f>
        <v>7500</v>
      </c>
      <c r="F50" s="308">
        <f>IF('INT-Pivots'!BB50="","",'INT-Pivots'!BB50)</f>
        <v>0</v>
      </c>
      <c r="G50" s="308">
        <f>IF('INT-Pivots'!BC50="","",'INT-Pivots'!BC50)</f>
        <v>7500</v>
      </c>
      <c r="H50" s="308">
        <f>IF('INT-Pivots'!BD50="","",'INT-Pivots'!BD50)</f>
        <v>0</v>
      </c>
      <c r="I50" s="315" t="str">
        <f>IF('INT-Pivots'!AZ50="","",'INT-Pivots'!AZ50)</f>
        <v>HDV-23-003/3.1.1-1 International consultant</v>
      </c>
      <c r="J50" s="315" t="str">
        <f>IF('INT-Pivots'!AX50="","",'INT-Pivots'!AX50)</f>
        <v>Vehicles &amp; Engines</v>
      </c>
      <c r="K50" s="315">
        <f>IF('INT-Pivots'!BA50="","",'INT-Pivots'!BA50)</f>
        <v>7500</v>
      </c>
      <c r="L50" s="363"/>
      <c r="M50" s="359" t="s">
        <v>221</v>
      </c>
      <c r="N50" s="333"/>
      <c r="O50" s="151"/>
      <c r="P50" s="333"/>
      <c r="Q50" s="151"/>
      <c r="R50" s="333"/>
      <c r="S50" s="151"/>
      <c r="T50" s="333"/>
      <c r="U50" s="159"/>
      <c r="V50" s="335" t="str">
        <f t="shared" si="1"/>
        <v/>
      </c>
      <c r="W50" s="214" t="str">
        <f>IF(Table11[[#This Row],[Total budget]]="","",IF(ISERROR(Table11[[#This Row],[Total Expenditure]]-Table11[[#This Row],[Total budget]]),"",Table11[[#This Row],[Total Expenditure]]-Table11[[#This Row],[Total budget]]))</f>
        <v/>
      </c>
      <c r="X50" s="216" t="str">
        <f>IF(Table11[[#This Row],[Variance]]="","",IF(ISERROR(Table11[[#This Row],[Variance]]/Table11[[#This Row],[Total budget]]),"",Table11[[#This Row],[Variance]]/Table11[[#This Row],[Total budget]]))</f>
        <v/>
      </c>
    </row>
    <row r="51" spans="2:24" s="70" customFormat="1" ht="96" x14ac:dyDescent="0.3">
      <c r="B51" s="163" t="str">
        <f>IF('INT-Pivots'!AT51="","",'INT-Pivots'!AT51)</f>
        <v>Activity 3.1.1Training programs designed and delivered for commercial banks/financial institutions</v>
      </c>
      <c r="C51" s="162" t="str">
        <f>IF('INT-Pivots'!AU51="","",'INT-Pivots'!AU51)</f>
        <v>Staff and Other Personnel Costs</v>
      </c>
      <c r="D51" s="163" t="str">
        <f>IF('INT-Pivots'!AV51="","",'INT-Pivots'!AV51)</f>
        <v>CCAC</v>
      </c>
      <c r="E51" s="309">
        <f>IF('INT-Pivots'!BA51="","",'INT-Pivots'!BA51)</f>
        <v>6000</v>
      </c>
      <c r="F51" s="308">
        <f>IF('INT-Pivots'!BB51="","",'INT-Pivots'!BB51)</f>
        <v>0</v>
      </c>
      <c r="G51" s="308">
        <f>IF('INT-Pivots'!BC51="","",'INT-Pivots'!BC51)</f>
        <v>6000</v>
      </c>
      <c r="H51" s="308">
        <f>IF('INT-Pivots'!BD51="","",'INT-Pivots'!BD51)</f>
        <v>0</v>
      </c>
      <c r="I51" s="315" t="str">
        <f>IF('INT-Pivots'!AZ51="","",'INT-Pivots'!AZ51)</f>
        <v>HDV-23-003/3.1.1-2 National consultant</v>
      </c>
      <c r="J51" s="315" t="str">
        <f>IF('INT-Pivots'!AX51="","",'INT-Pivots'!AX51)</f>
        <v>Vehicles &amp; Engines</v>
      </c>
      <c r="K51" s="315">
        <f>IF('INT-Pivots'!BA51="","",'INT-Pivots'!BA51)</f>
        <v>6000</v>
      </c>
      <c r="L51" s="363"/>
      <c r="M51" s="359" t="s">
        <v>221</v>
      </c>
      <c r="N51" s="333"/>
      <c r="O51" s="151"/>
      <c r="P51" s="333"/>
      <c r="Q51" s="151"/>
      <c r="R51" s="333"/>
      <c r="S51" s="151"/>
      <c r="T51" s="333"/>
      <c r="U51" s="159"/>
      <c r="V51" s="335" t="str">
        <f t="shared" si="1"/>
        <v/>
      </c>
      <c r="W51" s="214" t="str">
        <f>IF(Table11[[#This Row],[Total budget]]="","",IF(ISERROR(Table11[[#This Row],[Total Expenditure]]-Table11[[#This Row],[Total budget]]),"",Table11[[#This Row],[Total Expenditure]]-Table11[[#This Row],[Total budget]]))</f>
        <v/>
      </c>
      <c r="X51" s="216" t="str">
        <f>IF(Table11[[#This Row],[Variance]]="","",IF(ISERROR(Table11[[#This Row],[Variance]]/Table11[[#This Row],[Total budget]]),"",Table11[[#This Row],[Variance]]/Table11[[#This Row],[Total budget]]))</f>
        <v/>
      </c>
    </row>
    <row r="52" spans="2:24" s="70" customFormat="1" ht="96" x14ac:dyDescent="0.3">
      <c r="B52" s="163" t="str">
        <f>IF('INT-Pivots'!AT52="","",'INT-Pivots'!AT52)</f>
        <v>Activity 3.1.1Training programs designed and delivered for commercial banks/financial institutions</v>
      </c>
      <c r="C52" s="162" t="str">
        <f>IF('INT-Pivots'!AU52="","",'INT-Pivots'!AU52)</f>
        <v>Supplies Commodities and Materials</v>
      </c>
      <c r="D52" s="163" t="str">
        <f>IF('INT-Pivots'!AV52="","",'INT-Pivots'!AV52)</f>
        <v>CCAC</v>
      </c>
      <c r="E52" s="309">
        <f>IF('INT-Pivots'!BA52="","",'INT-Pivots'!BA52)</f>
        <v>1740</v>
      </c>
      <c r="F52" s="308">
        <f>IF('INT-Pivots'!BB52="","",'INT-Pivots'!BB52)</f>
        <v>0</v>
      </c>
      <c r="G52" s="308">
        <f>IF('INT-Pivots'!BC52="","",'INT-Pivots'!BC52)</f>
        <v>1740</v>
      </c>
      <c r="H52" s="308">
        <f>IF('INT-Pivots'!BD52="","",'INT-Pivots'!BD52)</f>
        <v>0</v>
      </c>
      <c r="I52" s="315" t="str">
        <f>IF('INT-Pivots'!AZ52="","",'INT-Pivots'!AZ52)</f>
        <v>HDV-23-003/3.1.1-6 Printing materials, handouts, audio-visual material</v>
      </c>
      <c r="J52" s="315" t="str">
        <f>IF('INT-Pivots'!AX52="","",'INT-Pivots'!AX52)</f>
        <v>Vehicles &amp; Engines</v>
      </c>
      <c r="K52" s="315">
        <f>IF('INT-Pivots'!BA52="","",'INT-Pivots'!BA52)</f>
        <v>1740</v>
      </c>
      <c r="L52" s="363"/>
      <c r="M52" s="359" t="s">
        <v>221</v>
      </c>
      <c r="N52" s="333"/>
      <c r="O52" s="151"/>
      <c r="P52" s="333"/>
      <c r="Q52" s="151"/>
      <c r="R52" s="333"/>
      <c r="S52" s="151"/>
      <c r="T52" s="333"/>
      <c r="U52" s="159"/>
      <c r="V52" s="335" t="str">
        <f t="shared" si="1"/>
        <v/>
      </c>
      <c r="W52" s="214" t="str">
        <f>IF(Table11[[#This Row],[Total budget]]="","",IF(ISERROR(Table11[[#This Row],[Total Expenditure]]-Table11[[#This Row],[Total budget]]),"",Table11[[#This Row],[Total Expenditure]]-Table11[[#This Row],[Total budget]]))</f>
        <v/>
      </c>
      <c r="X52" s="216" t="str">
        <f>IF(Table11[[#This Row],[Variance]]="","",IF(ISERROR(Table11[[#This Row],[Variance]]/Table11[[#This Row],[Total budget]]),"",Table11[[#This Row],[Variance]]/Table11[[#This Row],[Total budget]]))</f>
        <v/>
      </c>
    </row>
    <row r="53" spans="2:24" s="70" customFormat="1" ht="96" x14ac:dyDescent="0.3">
      <c r="B53" s="163" t="str">
        <f>IF('INT-Pivots'!AT53="","",'INT-Pivots'!AT53)</f>
        <v>Activity 3.1.1Training programs designed and delivered for commercial banks/financial institutions</v>
      </c>
      <c r="C53" s="162" t="str">
        <f>IF('INT-Pivots'!AU53="","",'INT-Pivots'!AU53)</f>
        <v>Travel</v>
      </c>
      <c r="D53" s="163" t="str">
        <f>IF('INT-Pivots'!AV53="","",'INT-Pivots'!AV53)</f>
        <v>CCAC</v>
      </c>
      <c r="E53" s="309">
        <f>IF('INT-Pivots'!BA53="","",'INT-Pivots'!BA53)</f>
        <v>500</v>
      </c>
      <c r="F53" s="308">
        <f>IF('INT-Pivots'!BB53="","",'INT-Pivots'!BB53)</f>
        <v>0</v>
      </c>
      <c r="G53" s="308">
        <f>IF('INT-Pivots'!BC53="","",'INT-Pivots'!BC53)</f>
        <v>500</v>
      </c>
      <c r="H53" s="308">
        <f>IF('INT-Pivots'!BD53="","",'INT-Pivots'!BD53)</f>
        <v>0</v>
      </c>
      <c r="I53" s="315" t="str">
        <f>IF('INT-Pivots'!AZ53="","",'INT-Pivots'!AZ53)</f>
        <v>HDV-23-003/3.1.1-3 Travel fare</v>
      </c>
      <c r="J53" s="315" t="str">
        <f>IF('INT-Pivots'!AX53="","",'INT-Pivots'!AX53)</f>
        <v>Vehicles &amp; Engines</v>
      </c>
      <c r="K53" s="315">
        <f>IF('INT-Pivots'!BA53="","",'INT-Pivots'!BA53)</f>
        <v>500</v>
      </c>
      <c r="L53" s="363"/>
      <c r="M53" s="359" t="s">
        <v>221</v>
      </c>
      <c r="N53" s="333"/>
      <c r="O53" s="151"/>
      <c r="P53" s="333"/>
      <c r="Q53" s="151"/>
      <c r="R53" s="333"/>
      <c r="S53" s="151"/>
      <c r="T53" s="333"/>
      <c r="U53" s="159"/>
      <c r="V53" s="335" t="str">
        <f t="shared" si="1"/>
        <v/>
      </c>
      <c r="W53" s="214" t="str">
        <f>IF(Table11[[#This Row],[Total budget]]="","",IF(ISERROR(Table11[[#This Row],[Total Expenditure]]-Table11[[#This Row],[Total budget]]),"",Table11[[#This Row],[Total Expenditure]]-Table11[[#This Row],[Total budget]]))</f>
        <v/>
      </c>
      <c r="X53" s="216" t="str">
        <f>IF(Table11[[#This Row],[Variance]]="","",IF(ISERROR(Table11[[#This Row],[Variance]]/Table11[[#This Row],[Total budget]]),"",Table11[[#This Row],[Variance]]/Table11[[#This Row],[Total budget]]))</f>
        <v/>
      </c>
    </row>
    <row r="54" spans="2:24" s="70" customFormat="1" ht="96" x14ac:dyDescent="0.3">
      <c r="B54" s="163" t="str">
        <f>IF('INT-Pivots'!AT54="","",'INT-Pivots'!AT54)</f>
        <v>Activity 3.1.1Training programs designed and delivered for commercial banks/financial institutions</v>
      </c>
      <c r="C54" s="162" t="str">
        <f>IF('INT-Pivots'!AU54="","",'INT-Pivots'!AU54)</f>
        <v>Travel</v>
      </c>
      <c r="D54" s="163" t="str">
        <f>IF('INT-Pivots'!AV54="","",'INT-Pivots'!AV54)</f>
        <v>CCAC</v>
      </c>
      <c r="E54" s="309">
        <f>IF('INT-Pivots'!BA54="","",'INT-Pivots'!BA54)</f>
        <v>2880</v>
      </c>
      <c r="F54" s="308">
        <f>IF('INT-Pivots'!BB54="","",'INT-Pivots'!BB54)</f>
        <v>0</v>
      </c>
      <c r="G54" s="308">
        <f>IF('INT-Pivots'!BC54="","",'INT-Pivots'!BC54)</f>
        <v>2880</v>
      </c>
      <c r="H54" s="308">
        <f>IF('INT-Pivots'!BD54="","",'INT-Pivots'!BD54)</f>
        <v>0</v>
      </c>
      <c r="I54" s="315" t="str">
        <f>IF('INT-Pivots'!AZ54="","",'INT-Pivots'!AZ54)</f>
        <v>HDV-23-003/3.1.1-4 DSA for international consultant</v>
      </c>
      <c r="J54" s="315" t="str">
        <f>IF('INT-Pivots'!AX54="","",'INT-Pivots'!AX54)</f>
        <v>Vehicles &amp; Engines</v>
      </c>
      <c r="K54" s="315">
        <f>IF('INT-Pivots'!BA54="","",'INT-Pivots'!BA54)</f>
        <v>2880</v>
      </c>
      <c r="L54" s="363"/>
      <c r="M54" s="359" t="s">
        <v>221</v>
      </c>
      <c r="N54" s="333"/>
      <c r="O54" s="151"/>
      <c r="P54" s="333"/>
      <c r="Q54" s="151"/>
      <c r="R54" s="333"/>
      <c r="S54" s="151"/>
      <c r="T54" s="333"/>
      <c r="U54" s="159"/>
      <c r="V54" s="335" t="str">
        <f t="shared" si="1"/>
        <v/>
      </c>
      <c r="W54" s="214" t="str">
        <f>IF(Table11[[#This Row],[Total budget]]="","",IF(ISERROR(Table11[[#This Row],[Total Expenditure]]-Table11[[#This Row],[Total budget]]),"",Table11[[#This Row],[Total Expenditure]]-Table11[[#This Row],[Total budget]]))</f>
        <v/>
      </c>
      <c r="X54" s="216" t="str">
        <f>IF(Table11[[#This Row],[Variance]]="","",IF(ISERROR(Table11[[#This Row],[Variance]]/Table11[[#This Row],[Total budget]]),"",Table11[[#This Row],[Variance]]/Table11[[#This Row],[Total budget]]))</f>
        <v/>
      </c>
    </row>
    <row r="55" spans="2:24" s="70" customFormat="1" ht="96" x14ac:dyDescent="0.3">
      <c r="B55" s="163" t="str">
        <f>IF('INT-Pivots'!AT55="","",'INT-Pivots'!AT55)</f>
        <v>Activity 3.1.1Training programs designed and delivered for commercial banks/financial institutions</v>
      </c>
      <c r="C55" s="162" t="str">
        <f>IF('INT-Pivots'!AU55="","",'INT-Pivots'!AU55)</f>
        <v>Travel</v>
      </c>
      <c r="D55" s="163" t="str">
        <f>IF('INT-Pivots'!AV55="","",'INT-Pivots'!AV55)</f>
        <v>CCAC</v>
      </c>
      <c r="E55" s="309">
        <f>IF('INT-Pivots'!BA55="","",'INT-Pivots'!BA55)</f>
        <v>1708</v>
      </c>
      <c r="F55" s="308">
        <f>IF('INT-Pivots'!BB55="","",'INT-Pivots'!BB55)</f>
        <v>0</v>
      </c>
      <c r="G55" s="308">
        <f>IF('INT-Pivots'!BC55="","",'INT-Pivots'!BC55)</f>
        <v>1708</v>
      </c>
      <c r="H55" s="308">
        <f>IF('INT-Pivots'!BD55="","",'INT-Pivots'!BD55)</f>
        <v>0</v>
      </c>
      <c r="I55" s="315" t="str">
        <f>IF('INT-Pivots'!AZ55="","",'INT-Pivots'!AZ55)</f>
        <v>HDV-23-003/3.1.1-5 DSA for national consultant</v>
      </c>
      <c r="J55" s="315" t="str">
        <f>IF('INT-Pivots'!AX55="","",'INT-Pivots'!AX55)</f>
        <v>Vehicles &amp; Engines</v>
      </c>
      <c r="K55" s="315">
        <f>IF('INT-Pivots'!BA55="","",'INT-Pivots'!BA55)</f>
        <v>1708</v>
      </c>
      <c r="L55" s="363"/>
      <c r="M55" s="359" t="s">
        <v>221</v>
      </c>
      <c r="N55" s="333"/>
      <c r="O55" s="151"/>
      <c r="P55" s="333"/>
      <c r="Q55" s="151"/>
      <c r="R55" s="333"/>
      <c r="S55" s="151"/>
      <c r="T55" s="333"/>
      <c r="U55" s="159"/>
      <c r="V55" s="335" t="str">
        <f t="shared" si="1"/>
        <v/>
      </c>
      <c r="W55" s="214" t="str">
        <f>IF(Table11[[#This Row],[Total budget]]="","",IF(ISERROR(Table11[[#This Row],[Total Expenditure]]-Table11[[#This Row],[Total budget]]),"",Table11[[#This Row],[Total Expenditure]]-Table11[[#This Row],[Total budget]]))</f>
        <v/>
      </c>
      <c r="X55" s="216" t="str">
        <f>IF(Table11[[#This Row],[Variance]]="","",IF(ISERROR(Table11[[#This Row],[Variance]]/Table11[[#This Row],[Total budget]]),"",Table11[[#This Row],[Variance]]/Table11[[#This Row],[Total budget]]))</f>
        <v/>
      </c>
    </row>
    <row r="56" spans="2:24" s="70" customFormat="1" ht="120" x14ac:dyDescent="0.3">
      <c r="B56" s="163" t="str">
        <f>IF('INT-Pivots'!AT56="","",'INT-Pivots'!AT56)</f>
        <v>Activity 3.1.2Training programs designed and delivered to private bus operators and their bus drivers and workshop technicians</v>
      </c>
      <c r="C56" s="162" t="str">
        <f>IF('INT-Pivots'!AU56="","",'INT-Pivots'!AU56)</f>
        <v>Contractual Services</v>
      </c>
      <c r="D56" s="163" t="str">
        <f>IF('INT-Pivots'!AV56="","",'INT-Pivots'!AV56)</f>
        <v>CCAC</v>
      </c>
      <c r="E56" s="309">
        <f>IF('INT-Pivots'!BA56="","",'INT-Pivots'!BA56)</f>
        <v>2000</v>
      </c>
      <c r="F56" s="308">
        <f>IF('INT-Pivots'!BB56="","",'INT-Pivots'!BB56)</f>
        <v>0</v>
      </c>
      <c r="G56" s="308">
        <f>IF('INT-Pivots'!BC56="","",'INT-Pivots'!BC56)</f>
        <v>2000</v>
      </c>
      <c r="H56" s="308">
        <f>IF('INT-Pivots'!BD56="","",'INT-Pivots'!BD56)</f>
        <v>0</v>
      </c>
      <c r="I56" s="315" t="str">
        <f>IF('INT-Pivots'!AZ56="","",'INT-Pivots'!AZ56)</f>
        <v>HDV-23-003/3.1.2-7 Training venue and other contractual services</v>
      </c>
      <c r="J56" s="315" t="str">
        <f>IF('INT-Pivots'!AX56="","",'INT-Pivots'!AX56)</f>
        <v>Vehicles &amp; Engines</v>
      </c>
      <c r="K56" s="315">
        <f>IF('INT-Pivots'!BA56="","",'INT-Pivots'!BA56)</f>
        <v>2000</v>
      </c>
      <c r="L56" s="363"/>
      <c r="M56" s="359" t="s">
        <v>221</v>
      </c>
      <c r="N56" s="333"/>
      <c r="O56" s="151"/>
      <c r="P56" s="333"/>
      <c r="Q56" s="151"/>
      <c r="R56" s="333"/>
      <c r="S56" s="151"/>
      <c r="T56" s="333"/>
      <c r="U56" s="159"/>
      <c r="V56" s="335" t="str">
        <f t="shared" si="1"/>
        <v/>
      </c>
      <c r="W56" s="214" t="str">
        <f>IF(Table11[[#This Row],[Total budget]]="","",IF(ISERROR(Table11[[#This Row],[Total Expenditure]]-Table11[[#This Row],[Total budget]]),"",Table11[[#This Row],[Total Expenditure]]-Table11[[#This Row],[Total budget]]))</f>
        <v/>
      </c>
      <c r="X56" s="216" t="str">
        <f>IF(Table11[[#This Row],[Variance]]="","",IF(ISERROR(Table11[[#This Row],[Variance]]/Table11[[#This Row],[Total budget]]),"",Table11[[#This Row],[Variance]]/Table11[[#This Row],[Total budget]]))</f>
        <v/>
      </c>
    </row>
    <row r="57" spans="2:24" s="70" customFormat="1" ht="120" x14ac:dyDescent="0.3">
      <c r="B57" s="163" t="str">
        <f>IF('INT-Pivots'!AT57="","",'INT-Pivots'!AT57)</f>
        <v>Activity 3.1.2Training programs designed and delivered to private bus operators and their bus drivers and workshop technicians</v>
      </c>
      <c r="C57" s="162" t="str">
        <f>IF('INT-Pivots'!AU57="","",'INT-Pivots'!AU57)</f>
        <v>Staff and Other Personnel Costs</v>
      </c>
      <c r="D57" s="163" t="str">
        <f>IF('INT-Pivots'!AV57="","",'INT-Pivots'!AV57)</f>
        <v>CCAC</v>
      </c>
      <c r="E57" s="309">
        <f>IF('INT-Pivots'!BA57="","",'INT-Pivots'!BA57)</f>
        <v>15000</v>
      </c>
      <c r="F57" s="308">
        <f>IF('INT-Pivots'!BB57="","",'INT-Pivots'!BB57)</f>
        <v>0</v>
      </c>
      <c r="G57" s="308">
        <f>IF('INT-Pivots'!BC57="","",'INT-Pivots'!BC57)</f>
        <v>15000</v>
      </c>
      <c r="H57" s="308">
        <f>IF('INT-Pivots'!BD57="","",'INT-Pivots'!BD57)</f>
        <v>0</v>
      </c>
      <c r="I57" s="315" t="str">
        <f>IF('INT-Pivots'!AZ57="","",'INT-Pivots'!AZ57)</f>
        <v>HDV-23-003/3.1.2-1 International consultant</v>
      </c>
      <c r="J57" s="315" t="str">
        <f>IF('INT-Pivots'!AX57="","",'INT-Pivots'!AX57)</f>
        <v>Vehicles &amp; Engines</v>
      </c>
      <c r="K57" s="315">
        <f>IF('INT-Pivots'!BA57="","",'INT-Pivots'!BA57)</f>
        <v>15000</v>
      </c>
      <c r="L57" s="363"/>
      <c r="M57" s="359" t="s">
        <v>221</v>
      </c>
      <c r="N57" s="333"/>
      <c r="O57" s="151"/>
      <c r="P57" s="333"/>
      <c r="Q57" s="151"/>
      <c r="R57" s="333"/>
      <c r="S57" s="151"/>
      <c r="T57" s="333"/>
      <c r="U57" s="159"/>
      <c r="V57" s="335" t="str">
        <f t="shared" si="1"/>
        <v/>
      </c>
      <c r="W57" s="214" t="str">
        <f>IF(Table11[[#This Row],[Total budget]]="","",IF(ISERROR(Table11[[#This Row],[Total Expenditure]]-Table11[[#This Row],[Total budget]]),"",Table11[[#This Row],[Total Expenditure]]-Table11[[#This Row],[Total budget]]))</f>
        <v/>
      </c>
      <c r="X57" s="216" t="str">
        <f>IF(Table11[[#This Row],[Variance]]="","",IF(ISERROR(Table11[[#This Row],[Variance]]/Table11[[#This Row],[Total budget]]),"",Table11[[#This Row],[Variance]]/Table11[[#This Row],[Total budget]]))</f>
        <v/>
      </c>
    </row>
    <row r="58" spans="2:24" s="70" customFormat="1" ht="120" x14ac:dyDescent="0.3">
      <c r="B58" s="163" t="str">
        <f>IF('INT-Pivots'!AT58="","",'INT-Pivots'!AT58)</f>
        <v>Activity 3.1.2Training programs designed and delivered to private bus operators and their bus drivers and workshop technicians</v>
      </c>
      <c r="C58" s="162" t="str">
        <f>IF('INT-Pivots'!AU58="","",'INT-Pivots'!AU58)</f>
        <v>Staff and Other Personnel Costs</v>
      </c>
      <c r="D58" s="163" t="str">
        <f>IF('INT-Pivots'!AV58="","",'INT-Pivots'!AV58)</f>
        <v>CCAC</v>
      </c>
      <c r="E58" s="309">
        <f>IF('INT-Pivots'!BA58="","",'INT-Pivots'!BA58)</f>
        <v>8000</v>
      </c>
      <c r="F58" s="308">
        <f>IF('INT-Pivots'!BB58="","",'INT-Pivots'!BB58)</f>
        <v>0</v>
      </c>
      <c r="G58" s="308">
        <f>IF('INT-Pivots'!BC58="","",'INT-Pivots'!BC58)</f>
        <v>8000</v>
      </c>
      <c r="H58" s="308">
        <f>IF('INT-Pivots'!BD58="","",'INT-Pivots'!BD58)</f>
        <v>0</v>
      </c>
      <c r="I58" s="315" t="str">
        <f>IF('INT-Pivots'!AZ58="","",'INT-Pivots'!AZ58)</f>
        <v>HDV-23-003/3.1.2-2 National consultant</v>
      </c>
      <c r="J58" s="315" t="str">
        <f>IF('INT-Pivots'!AX58="","",'INT-Pivots'!AX58)</f>
        <v>Vehicles &amp; Engines</v>
      </c>
      <c r="K58" s="315">
        <f>IF('INT-Pivots'!BA58="","",'INT-Pivots'!BA58)</f>
        <v>8000</v>
      </c>
      <c r="L58" s="363"/>
      <c r="M58" s="359" t="s">
        <v>221</v>
      </c>
      <c r="N58" s="333"/>
      <c r="O58" s="151"/>
      <c r="P58" s="333"/>
      <c r="Q58" s="151"/>
      <c r="R58" s="333"/>
      <c r="S58" s="151"/>
      <c r="T58" s="333"/>
      <c r="U58" s="159"/>
      <c r="V58" s="335" t="str">
        <f t="shared" si="1"/>
        <v/>
      </c>
      <c r="W58" s="214" t="str">
        <f>IF(Table11[[#This Row],[Total budget]]="","",IF(ISERROR(Table11[[#This Row],[Total Expenditure]]-Table11[[#This Row],[Total budget]]),"",Table11[[#This Row],[Total Expenditure]]-Table11[[#This Row],[Total budget]]))</f>
        <v/>
      </c>
      <c r="X58" s="216" t="str">
        <f>IF(Table11[[#This Row],[Variance]]="","",IF(ISERROR(Table11[[#This Row],[Variance]]/Table11[[#This Row],[Total budget]]),"",Table11[[#This Row],[Variance]]/Table11[[#This Row],[Total budget]]))</f>
        <v/>
      </c>
    </row>
    <row r="59" spans="2:24" s="70" customFormat="1" ht="120" x14ac:dyDescent="0.3">
      <c r="B59" s="163" t="str">
        <f>IF('INT-Pivots'!AT59="","",'INT-Pivots'!AT59)</f>
        <v>Activity 3.1.2Training programs designed and delivered to private bus operators and their bus drivers and workshop technicians</v>
      </c>
      <c r="C59" s="162" t="str">
        <f>IF('INT-Pivots'!AU59="","",'INT-Pivots'!AU59)</f>
        <v>Supplies Commodities and Materials</v>
      </c>
      <c r="D59" s="163" t="str">
        <f>IF('INT-Pivots'!AV59="","",'INT-Pivots'!AV59)</f>
        <v>CCAC</v>
      </c>
      <c r="E59" s="309">
        <f>IF('INT-Pivots'!BA59="","",'INT-Pivots'!BA59)</f>
        <v>2000</v>
      </c>
      <c r="F59" s="308">
        <f>IF('INT-Pivots'!BB59="","",'INT-Pivots'!BB59)</f>
        <v>0</v>
      </c>
      <c r="G59" s="308">
        <f>IF('INT-Pivots'!BC59="","",'INT-Pivots'!BC59)</f>
        <v>2000</v>
      </c>
      <c r="H59" s="308">
        <f>IF('INT-Pivots'!BD59="","",'INT-Pivots'!BD59)</f>
        <v>0</v>
      </c>
      <c r="I59" s="315" t="str">
        <f>IF('INT-Pivots'!AZ59="","",'INT-Pivots'!AZ59)</f>
        <v>HDV-23-003/3.1.2-6 Printing materials, handouts, audio-visual material</v>
      </c>
      <c r="J59" s="315" t="str">
        <f>IF('INT-Pivots'!AX59="","",'INT-Pivots'!AX59)</f>
        <v>Vehicles &amp; Engines</v>
      </c>
      <c r="K59" s="315">
        <f>IF('INT-Pivots'!BA59="","",'INT-Pivots'!BA59)</f>
        <v>2000</v>
      </c>
      <c r="L59" s="363"/>
      <c r="M59" s="359" t="s">
        <v>221</v>
      </c>
      <c r="N59" s="333"/>
      <c r="O59" s="151"/>
      <c r="P59" s="333"/>
      <c r="Q59" s="151"/>
      <c r="R59" s="333"/>
      <c r="S59" s="151"/>
      <c r="T59" s="333"/>
      <c r="U59" s="159"/>
      <c r="V59" s="335" t="str">
        <f t="shared" si="1"/>
        <v/>
      </c>
      <c r="W59" s="214" t="str">
        <f>IF(Table11[[#This Row],[Total budget]]="","",IF(ISERROR(Table11[[#This Row],[Total Expenditure]]-Table11[[#This Row],[Total budget]]),"",Table11[[#This Row],[Total Expenditure]]-Table11[[#This Row],[Total budget]]))</f>
        <v/>
      </c>
      <c r="X59" s="216" t="str">
        <f>IF(Table11[[#This Row],[Variance]]="","",IF(ISERROR(Table11[[#This Row],[Variance]]/Table11[[#This Row],[Total budget]]),"",Table11[[#This Row],[Variance]]/Table11[[#This Row],[Total budget]]))</f>
        <v/>
      </c>
    </row>
    <row r="60" spans="2:24" s="70" customFormat="1" ht="120" x14ac:dyDescent="0.3">
      <c r="B60" s="163" t="str">
        <f>IF('INT-Pivots'!AT60="","",'INT-Pivots'!AT60)</f>
        <v>Activity 3.1.2Training programs designed and delivered to private bus operators and their bus drivers and workshop technicians</v>
      </c>
      <c r="C60" s="162" t="str">
        <f>IF('INT-Pivots'!AU60="","",'INT-Pivots'!AU60)</f>
        <v>Travel</v>
      </c>
      <c r="D60" s="163" t="str">
        <f>IF('INT-Pivots'!AV60="","",'INT-Pivots'!AV60)</f>
        <v>CCAC</v>
      </c>
      <c r="E60" s="309">
        <f>IF('INT-Pivots'!BA60="","",'INT-Pivots'!BA60)</f>
        <v>500</v>
      </c>
      <c r="F60" s="308">
        <f>IF('INT-Pivots'!BB60="","",'INT-Pivots'!BB60)</f>
        <v>0</v>
      </c>
      <c r="G60" s="308">
        <f>IF('INT-Pivots'!BC60="","",'INT-Pivots'!BC60)</f>
        <v>500</v>
      </c>
      <c r="H60" s="308">
        <f>IF('INT-Pivots'!BD60="","",'INT-Pivots'!BD60)</f>
        <v>0</v>
      </c>
      <c r="I60" s="315" t="str">
        <f>IF('INT-Pivots'!AZ60="","",'INT-Pivots'!AZ60)</f>
        <v>HDV-23-003/3.1.2-3 Travel fare</v>
      </c>
      <c r="J60" s="315" t="str">
        <f>IF('INT-Pivots'!AX60="","",'INT-Pivots'!AX60)</f>
        <v>Vehicles &amp; Engines</v>
      </c>
      <c r="K60" s="315">
        <f>IF('INT-Pivots'!BA60="","",'INT-Pivots'!BA60)</f>
        <v>500</v>
      </c>
      <c r="L60" s="363"/>
      <c r="M60" s="359" t="s">
        <v>221</v>
      </c>
      <c r="N60" s="333"/>
      <c r="O60" s="151"/>
      <c r="P60" s="333"/>
      <c r="Q60" s="151"/>
      <c r="R60" s="333"/>
      <c r="S60" s="151"/>
      <c r="T60" s="333"/>
      <c r="U60" s="159"/>
      <c r="V60" s="335" t="str">
        <f t="shared" si="1"/>
        <v/>
      </c>
      <c r="W60" s="214" t="str">
        <f>IF(Table11[[#This Row],[Total budget]]="","",IF(ISERROR(Table11[[#This Row],[Total Expenditure]]-Table11[[#This Row],[Total budget]]),"",Table11[[#This Row],[Total Expenditure]]-Table11[[#This Row],[Total budget]]))</f>
        <v/>
      </c>
      <c r="X60" s="216" t="str">
        <f>IF(Table11[[#This Row],[Variance]]="","",IF(ISERROR(Table11[[#This Row],[Variance]]/Table11[[#This Row],[Total budget]]),"",Table11[[#This Row],[Variance]]/Table11[[#This Row],[Total budget]]))</f>
        <v/>
      </c>
    </row>
    <row r="61" spans="2:24" s="70" customFormat="1" ht="120" x14ac:dyDescent="0.3">
      <c r="B61" s="163" t="str">
        <f>IF('INT-Pivots'!AT61="","",'INT-Pivots'!AT61)</f>
        <v>Activity 3.1.2Training programs designed and delivered to private bus operators and their bus drivers and workshop technicians</v>
      </c>
      <c r="C61" s="162" t="str">
        <f>IF('INT-Pivots'!AU61="","",'INT-Pivots'!AU61)</f>
        <v>Travel</v>
      </c>
      <c r="D61" s="163" t="str">
        <f>IF('INT-Pivots'!AV61="","",'INT-Pivots'!AV61)</f>
        <v>CCAC</v>
      </c>
      <c r="E61" s="309">
        <f>IF('INT-Pivots'!BA61="","",'INT-Pivots'!BA61)</f>
        <v>3264</v>
      </c>
      <c r="F61" s="308">
        <f>IF('INT-Pivots'!BB61="","",'INT-Pivots'!BB61)</f>
        <v>0</v>
      </c>
      <c r="G61" s="308">
        <f>IF('INT-Pivots'!BC61="","",'INT-Pivots'!BC61)</f>
        <v>3264</v>
      </c>
      <c r="H61" s="308">
        <f>IF('INT-Pivots'!BD61="","",'INT-Pivots'!BD61)</f>
        <v>0</v>
      </c>
      <c r="I61" s="315" t="str">
        <f>IF('INT-Pivots'!AZ61="","",'INT-Pivots'!AZ61)</f>
        <v>HDV-23-003/3.1.2-4 DSA for international consultant</v>
      </c>
      <c r="J61" s="315" t="str">
        <f>IF('INT-Pivots'!AX61="","",'INT-Pivots'!AX61)</f>
        <v>Vehicles &amp; Engines</v>
      </c>
      <c r="K61" s="315">
        <f>IF('INT-Pivots'!BA61="","",'INT-Pivots'!BA61)</f>
        <v>3264</v>
      </c>
      <c r="L61" s="363"/>
      <c r="M61" s="359" t="s">
        <v>221</v>
      </c>
      <c r="N61" s="333"/>
      <c r="O61" s="151"/>
      <c r="P61" s="333"/>
      <c r="Q61" s="151"/>
      <c r="R61" s="333"/>
      <c r="S61" s="151"/>
      <c r="T61" s="333"/>
      <c r="U61" s="159"/>
      <c r="V61" s="335" t="str">
        <f t="shared" si="1"/>
        <v/>
      </c>
      <c r="W61" s="214" t="str">
        <f>IF(Table11[[#This Row],[Total budget]]="","",IF(ISERROR(Table11[[#This Row],[Total Expenditure]]-Table11[[#This Row],[Total budget]]),"",Table11[[#This Row],[Total Expenditure]]-Table11[[#This Row],[Total budget]]))</f>
        <v/>
      </c>
      <c r="X61" s="216" t="str">
        <f>IF(Table11[[#This Row],[Variance]]="","",IF(ISERROR(Table11[[#This Row],[Variance]]/Table11[[#This Row],[Total budget]]),"",Table11[[#This Row],[Variance]]/Table11[[#This Row],[Total budget]]))</f>
        <v/>
      </c>
    </row>
    <row r="62" spans="2:24" s="70" customFormat="1" ht="120" x14ac:dyDescent="0.3">
      <c r="B62" s="163" t="str">
        <f>IF('INT-Pivots'!AT62="","",'INT-Pivots'!AT62)</f>
        <v>Activity 3.1.2Training programs designed and delivered to private bus operators and their bus drivers and workshop technicians</v>
      </c>
      <c r="C62" s="162" t="str">
        <f>IF('INT-Pivots'!AU62="","",'INT-Pivots'!AU62)</f>
        <v>Travel</v>
      </c>
      <c r="D62" s="163" t="str">
        <f>IF('INT-Pivots'!AV62="","",'INT-Pivots'!AV62)</f>
        <v>CCAC</v>
      </c>
      <c r="E62" s="309">
        <f>IF('INT-Pivots'!BA62="","",'INT-Pivots'!BA62)</f>
        <v>1708</v>
      </c>
      <c r="F62" s="308">
        <f>IF('INT-Pivots'!BB62="","",'INT-Pivots'!BB62)</f>
        <v>0</v>
      </c>
      <c r="G62" s="308">
        <f>IF('INT-Pivots'!BC62="","",'INT-Pivots'!BC62)</f>
        <v>1708</v>
      </c>
      <c r="H62" s="308">
        <f>IF('INT-Pivots'!BD62="","",'INT-Pivots'!BD62)</f>
        <v>0</v>
      </c>
      <c r="I62" s="315" t="str">
        <f>IF('INT-Pivots'!AZ62="","",'INT-Pivots'!AZ62)</f>
        <v>HDV-23-003/3.1.2-5 DSA for national consultant</v>
      </c>
      <c r="J62" s="315" t="str">
        <f>IF('INT-Pivots'!AX62="","",'INT-Pivots'!AX62)</f>
        <v>Vehicles &amp; Engines</v>
      </c>
      <c r="K62" s="315">
        <f>IF('INT-Pivots'!BA62="","",'INT-Pivots'!BA62)</f>
        <v>1708</v>
      </c>
      <c r="L62" s="363"/>
      <c r="M62" s="359" t="s">
        <v>221</v>
      </c>
      <c r="N62" s="333"/>
      <c r="O62" s="151"/>
      <c r="P62" s="333"/>
      <c r="Q62" s="151"/>
      <c r="R62" s="333"/>
      <c r="S62" s="151"/>
      <c r="T62" s="333"/>
      <c r="U62" s="159"/>
      <c r="V62" s="335" t="str">
        <f t="shared" si="1"/>
        <v/>
      </c>
      <c r="W62" s="214" t="str">
        <f>IF(Table11[[#This Row],[Total budget]]="","",IF(ISERROR(Table11[[#This Row],[Total Expenditure]]-Table11[[#This Row],[Total budget]]),"",Table11[[#This Row],[Total Expenditure]]-Table11[[#This Row],[Total budget]]))</f>
        <v/>
      </c>
      <c r="X62" s="216" t="str">
        <f>IF(Table11[[#This Row],[Variance]]="","",IF(ISERROR(Table11[[#This Row],[Variance]]/Table11[[#This Row],[Total budget]]),"",Table11[[#This Row],[Variance]]/Table11[[#This Row],[Total budget]]))</f>
        <v/>
      </c>
    </row>
    <row r="63" spans="2:24" s="70" customFormat="1" ht="72" x14ac:dyDescent="0.3">
      <c r="B63" s="163" t="str">
        <f>IF('INT-Pivots'!AT63="","",'INT-Pivots'!AT63)</f>
        <v>Activity 3.2.1Mass media promotional campaigns on benefits of public transport</v>
      </c>
      <c r="C63" s="162" t="str">
        <f>IF('INT-Pivots'!AU63="","",'INT-Pivots'!AU63)</f>
        <v>Contractual Services</v>
      </c>
      <c r="D63" s="163" t="str">
        <f>IF('INT-Pivots'!AV63="","",'INT-Pivots'!AV63)</f>
        <v>CCAC</v>
      </c>
      <c r="E63" s="309">
        <f>IF('INT-Pivots'!BA63="","",'INT-Pivots'!BA63)</f>
        <v>30000</v>
      </c>
      <c r="F63" s="308">
        <f>IF('INT-Pivots'!BB63="","",'INT-Pivots'!BB63)</f>
        <v>20000</v>
      </c>
      <c r="G63" s="308">
        <f>IF('INT-Pivots'!BC63="","",'INT-Pivots'!BC63)</f>
        <v>10000</v>
      </c>
      <c r="H63" s="308">
        <f>IF('INT-Pivots'!BD63="","",'INT-Pivots'!BD63)</f>
        <v>0</v>
      </c>
      <c r="I63" s="315" t="str">
        <f>IF('INT-Pivots'!AZ63="","",'INT-Pivots'!AZ63)</f>
        <v>HDV-23-003/3.2.1-4 Training venue and other contractual services</v>
      </c>
      <c r="J63" s="315" t="str">
        <f>IF('INT-Pivots'!AX63="","",'INT-Pivots'!AX63)</f>
        <v>Vehicles &amp; Engines</v>
      </c>
      <c r="K63" s="315">
        <f>IF('INT-Pivots'!BA63="","",'INT-Pivots'!BA63)</f>
        <v>30000</v>
      </c>
      <c r="L63" s="363"/>
      <c r="M63" s="359" t="s">
        <v>221</v>
      </c>
      <c r="N63" s="333"/>
      <c r="O63" s="151"/>
      <c r="P63" s="333"/>
      <c r="Q63" s="151"/>
      <c r="R63" s="333"/>
      <c r="S63" s="151"/>
      <c r="T63" s="333"/>
      <c r="U63" s="159"/>
      <c r="V63" s="335" t="str">
        <f t="shared" si="1"/>
        <v/>
      </c>
      <c r="W63" s="214" t="str">
        <f>IF(Table11[[#This Row],[Total budget]]="","",IF(ISERROR(Table11[[#This Row],[Total Expenditure]]-Table11[[#This Row],[Total budget]]),"",Table11[[#This Row],[Total Expenditure]]-Table11[[#This Row],[Total budget]]))</f>
        <v/>
      </c>
      <c r="X63" s="216" t="str">
        <f>IF(Table11[[#This Row],[Variance]]="","",IF(ISERROR(Table11[[#This Row],[Variance]]/Table11[[#This Row],[Total budget]]),"",Table11[[#This Row],[Variance]]/Table11[[#This Row],[Total budget]]))</f>
        <v/>
      </c>
    </row>
    <row r="64" spans="2:24" s="70" customFormat="1" ht="72" x14ac:dyDescent="0.3">
      <c r="B64" s="163" t="str">
        <f>IF('INT-Pivots'!AT64="","",'INT-Pivots'!AT64)</f>
        <v>Activity 3.2.1Mass media promotional campaigns on benefits of public transport</v>
      </c>
      <c r="C64" s="162" t="str">
        <f>IF('INT-Pivots'!AU64="","",'INT-Pivots'!AU64)</f>
        <v>Staff and Other Personnel Costs</v>
      </c>
      <c r="D64" s="163" t="str">
        <f>IF('INT-Pivots'!AV64="","",'INT-Pivots'!AV64)</f>
        <v>CCAC</v>
      </c>
      <c r="E64" s="309">
        <f>IF('INT-Pivots'!BA64="","",'INT-Pivots'!BA64)</f>
        <v>5600</v>
      </c>
      <c r="F64" s="308">
        <f>IF('INT-Pivots'!BB64="","",'INT-Pivots'!BB64)</f>
        <v>5600</v>
      </c>
      <c r="G64" s="308">
        <f>IF('INT-Pivots'!BC64="","",'INT-Pivots'!BC64)</f>
        <v>0</v>
      </c>
      <c r="H64" s="308">
        <f>IF('INT-Pivots'!BD64="","",'INT-Pivots'!BD64)</f>
        <v>0</v>
      </c>
      <c r="I64" s="315" t="str">
        <f>IF('INT-Pivots'!AZ64="","",'INT-Pivots'!AZ64)</f>
        <v>HDV-23-003/3.2.1-1 National consultant</v>
      </c>
      <c r="J64" s="315" t="str">
        <f>IF('INT-Pivots'!AX64="","",'INT-Pivots'!AX64)</f>
        <v>Vehicles &amp; Engines</v>
      </c>
      <c r="K64" s="315">
        <f>IF('INT-Pivots'!BA64="","",'INT-Pivots'!BA64)</f>
        <v>5600</v>
      </c>
      <c r="L64" s="363"/>
      <c r="M64" s="359" t="s">
        <v>221</v>
      </c>
      <c r="N64" s="333"/>
      <c r="O64" s="151"/>
      <c r="P64" s="333"/>
      <c r="Q64" s="151"/>
      <c r="R64" s="333"/>
      <c r="S64" s="151"/>
      <c r="T64" s="333"/>
      <c r="U64" s="159"/>
      <c r="V64" s="335" t="str">
        <f t="shared" si="1"/>
        <v/>
      </c>
      <c r="W64" s="214" t="str">
        <f>IF(Table11[[#This Row],[Total budget]]="","",IF(ISERROR(Table11[[#This Row],[Total Expenditure]]-Table11[[#This Row],[Total budget]]),"",Table11[[#This Row],[Total Expenditure]]-Table11[[#This Row],[Total budget]]))</f>
        <v/>
      </c>
      <c r="X64" s="216" t="str">
        <f>IF(Table11[[#This Row],[Variance]]="","",IF(ISERROR(Table11[[#This Row],[Variance]]/Table11[[#This Row],[Total budget]]),"",Table11[[#This Row],[Variance]]/Table11[[#This Row],[Total budget]]))</f>
        <v/>
      </c>
    </row>
    <row r="65" spans="2:24" s="70" customFormat="1" ht="72" x14ac:dyDescent="0.3">
      <c r="B65" s="163" t="str">
        <f>IF('INT-Pivots'!AT65="","",'INT-Pivots'!AT65)</f>
        <v>Activity 3.2.1Mass media promotional campaigns on benefits of public transport</v>
      </c>
      <c r="C65" s="162" t="str">
        <f>IF('INT-Pivots'!AU65="","",'INT-Pivots'!AU65)</f>
        <v>Supplies Commodities and Materials</v>
      </c>
      <c r="D65" s="163" t="str">
        <f>IF('INT-Pivots'!AV65="","",'INT-Pivots'!AV65)</f>
        <v>CCAC</v>
      </c>
      <c r="E65" s="309">
        <f>IF('INT-Pivots'!BA65="","",'INT-Pivots'!BA65)</f>
        <v>2500</v>
      </c>
      <c r="F65" s="308">
        <f>IF('INT-Pivots'!BB65="","",'INT-Pivots'!BB65)</f>
        <v>1666.6667</v>
      </c>
      <c r="G65" s="308">
        <f>IF('INT-Pivots'!BC65="","",'INT-Pivots'!BC65)</f>
        <v>833.33330000000001</v>
      </c>
      <c r="H65" s="308">
        <f>IF('INT-Pivots'!BD65="","",'INT-Pivots'!BD65)</f>
        <v>0</v>
      </c>
      <c r="I65" s="315" t="str">
        <f>IF('INT-Pivots'!AZ65="","",'INT-Pivots'!AZ65)</f>
        <v>HDV-23-003/3.2.1-3 Audio visual material, posters, handouts</v>
      </c>
      <c r="J65" s="315" t="str">
        <f>IF('INT-Pivots'!AX65="","",'INT-Pivots'!AX65)</f>
        <v>Vehicles &amp; Engines</v>
      </c>
      <c r="K65" s="315">
        <f>IF('INT-Pivots'!BA65="","",'INT-Pivots'!BA65)</f>
        <v>2500</v>
      </c>
      <c r="L65" s="363"/>
      <c r="M65" s="359" t="s">
        <v>221</v>
      </c>
      <c r="N65" s="333"/>
      <c r="O65" s="151"/>
      <c r="P65" s="333"/>
      <c r="Q65" s="151"/>
      <c r="R65" s="333"/>
      <c r="S65" s="151"/>
      <c r="T65" s="333"/>
      <c r="U65" s="159"/>
      <c r="V65" s="335" t="str">
        <f t="shared" si="1"/>
        <v/>
      </c>
      <c r="W65" s="214" t="str">
        <f>IF(Table11[[#This Row],[Total budget]]="","",IF(ISERROR(Table11[[#This Row],[Total Expenditure]]-Table11[[#This Row],[Total budget]]),"",Table11[[#This Row],[Total Expenditure]]-Table11[[#This Row],[Total budget]]))</f>
        <v/>
      </c>
      <c r="X65" s="216" t="str">
        <f>IF(Table11[[#This Row],[Variance]]="","",IF(ISERROR(Table11[[#This Row],[Variance]]/Table11[[#This Row],[Total budget]]),"",Table11[[#This Row],[Variance]]/Table11[[#This Row],[Total budget]]))</f>
        <v/>
      </c>
    </row>
    <row r="66" spans="2:24" s="70" customFormat="1" ht="72" x14ac:dyDescent="0.3">
      <c r="B66" s="163" t="str">
        <f>IF('INT-Pivots'!AT66="","",'INT-Pivots'!AT66)</f>
        <v>Activity 3.2.1Mass media promotional campaigns on benefits of public transport</v>
      </c>
      <c r="C66" s="162" t="str">
        <f>IF('INT-Pivots'!AU66="","",'INT-Pivots'!AU66)</f>
        <v>Travel</v>
      </c>
      <c r="D66" s="163" t="str">
        <f>IF('INT-Pivots'!AV66="","",'INT-Pivots'!AV66)</f>
        <v>CCAC</v>
      </c>
      <c r="E66" s="309">
        <f>IF('INT-Pivots'!BA66="","",'INT-Pivots'!BA66)</f>
        <v>854</v>
      </c>
      <c r="F66" s="308">
        <f>IF('INT-Pivots'!BB66="","",'INT-Pivots'!BB66)</f>
        <v>854</v>
      </c>
      <c r="G66" s="308">
        <f>IF('INT-Pivots'!BC66="","",'INT-Pivots'!BC66)</f>
        <v>0</v>
      </c>
      <c r="H66" s="308">
        <f>IF('INT-Pivots'!BD66="","",'INT-Pivots'!BD66)</f>
        <v>0</v>
      </c>
      <c r="I66" s="315" t="str">
        <f>IF('INT-Pivots'!AZ66="","",'INT-Pivots'!AZ66)</f>
        <v>HDV-23-003/3.2.1-2 DSA for national consultant</v>
      </c>
      <c r="J66" s="315" t="str">
        <f>IF('INT-Pivots'!AX66="","",'INT-Pivots'!AX66)</f>
        <v>Vehicles &amp; Engines</v>
      </c>
      <c r="K66" s="315">
        <f>IF('INT-Pivots'!BA66="","",'INT-Pivots'!BA66)</f>
        <v>854</v>
      </c>
      <c r="L66" s="363"/>
      <c r="M66" s="359" t="s">
        <v>221</v>
      </c>
      <c r="N66" s="333"/>
      <c r="O66" s="151"/>
      <c r="P66" s="333"/>
      <c r="Q66" s="151"/>
      <c r="R66" s="333"/>
      <c r="S66" s="151"/>
      <c r="T66" s="333"/>
      <c r="U66" s="159"/>
      <c r="V66" s="335" t="str">
        <f t="shared" si="1"/>
        <v/>
      </c>
      <c r="W66" s="214" t="str">
        <f>IF(Table11[[#This Row],[Total budget]]="","",IF(ISERROR(Table11[[#This Row],[Total Expenditure]]-Table11[[#This Row],[Total budget]]),"",Table11[[#This Row],[Total Expenditure]]-Table11[[#This Row],[Total budget]]))</f>
        <v/>
      </c>
      <c r="X66" s="216" t="str">
        <f>IF(Table11[[#This Row],[Variance]]="","",IF(ISERROR(Table11[[#This Row],[Variance]]/Table11[[#This Row],[Total budget]]),"",Table11[[#This Row],[Variance]]/Table11[[#This Row],[Total budget]]))</f>
        <v/>
      </c>
    </row>
    <row r="67" spans="2:24" s="70" customFormat="1" ht="72" x14ac:dyDescent="0.3">
      <c r="B67" s="163" t="str">
        <f>IF('INT-Pivots'!AT67="","",'INT-Pivots'!AT67)</f>
        <v>Activity 3.2.2Targeted promotional events on benefits of public transport</v>
      </c>
      <c r="C67" s="162" t="str">
        <f>IF('INT-Pivots'!AU67="","",'INT-Pivots'!AU67)</f>
        <v>Contractual Services</v>
      </c>
      <c r="D67" s="163" t="str">
        <f>IF('INT-Pivots'!AV67="","",'INT-Pivots'!AV67)</f>
        <v>CCAC</v>
      </c>
      <c r="E67" s="309">
        <f>IF('INT-Pivots'!BA67="","",'INT-Pivots'!BA67)</f>
        <v>30000</v>
      </c>
      <c r="F67" s="308">
        <f>IF('INT-Pivots'!BB67="","",'INT-Pivots'!BB67)</f>
        <v>0</v>
      </c>
      <c r="G67" s="308">
        <f>IF('INT-Pivots'!BC67="","",'INT-Pivots'!BC67)</f>
        <v>30000</v>
      </c>
      <c r="H67" s="308">
        <f>IF('INT-Pivots'!BD67="","",'INT-Pivots'!BD67)</f>
        <v>0</v>
      </c>
      <c r="I67" s="315" t="str">
        <f>IF('INT-Pivots'!AZ67="","",'INT-Pivots'!AZ67)</f>
        <v>HDV-23-003/3.2.2-4 Training venue and other contractual services</v>
      </c>
      <c r="J67" s="315" t="str">
        <f>IF('INT-Pivots'!AX67="","",'INT-Pivots'!AX67)</f>
        <v>Vehicles &amp; Engines</v>
      </c>
      <c r="K67" s="315">
        <f>IF('INT-Pivots'!BA67="","",'INT-Pivots'!BA67)</f>
        <v>30000</v>
      </c>
      <c r="L67" s="363"/>
      <c r="M67" s="359" t="s">
        <v>221</v>
      </c>
      <c r="N67" s="333"/>
      <c r="O67" s="151"/>
      <c r="P67" s="333"/>
      <c r="Q67" s="151"/>
      <c r="R67" s="333"/>
      <c r="S67" s="151"/>
      <c r="T67" s="333"/>
      <c r="U67" s="159"/>
      <c r="V67" s="335" t="str">
        <f t="shared" si="1"/>
        <v/>
      </c>
      <c r="W67" s="214" t="str">
        <f>IF(Table11[[#This Row],[Total budget]]="","",IF(ISERROR(Table11[[#This Row],[Total Expenditure]]-Table11[[#This Row],[Total budget]]),"",Table11[[#This Row],[Total Expenditure]]-Table11[[#This Row],[Total budget]]))</f>
        <v/>
      </c>
      <c r="X67" s="216" t="str">
        <f>IF(Table11[[#This Row],[Variance]]="","",IF(ISERROR(Table11[[#This Row],[Variance]]/Table11[[#This Row],[Total budget]]),"",Table11[[#This Row],[Variance]]/Table11[[#This Row],[Total budget]]))</f>
        <v/>
      </c>
    </row>
    <row r="68" spans="2:24" s="70" customFormat="1" ht="72" x14ac:dyDescent="0.3">
      <c r="B68" s="163" t="str">
        <f>IF('INT-Pivots'!AT68="","",'INT-Pivots'!AT68)</f>
        <v>Activity 3.2.2Targeted promotional events on benefits of public transport</v>
      </c>
      <c r="C68" s="162" t="str">
        <f>IF('INT-Pivots'!AU68="","",'INT-Pivots'!AU68)</f>
        <v>Staff and Other Personnel Costs</v>
      </c>
      <c r="D68" s="163" t="str">
        <f>IF('INT-Pivots'!AV68="","",'INT-Pivots'!AV68)</f>
        <v>CCAC</v>
      </c>
      <c r="E68" s="309">
        <f>IF('INT-Pivots'!BA68="","",'INT-Pivots'!BA68)</f>
        <v>6000</v>
      </c>
      <c r="F68" s="308">
        <f>IF('INT-Pivots'!BB68="","",'INT-Pivots'!BB68)</f>
        <v>0</v>
      </c>
      <c r="G68" s="308">
        <f>IF('INT-Pivots'!BC68="","",'INT-Pivots'!BC68)</f>
        <v>6000</v>
      </c>
      <c r="H68" s="308">
        <f>IF('INT-Pivots'!BD68="","",'INT-Pivots'!BD68)</f>
        <v>0</v>
      </c>
      <c r="I68" s="315" t="str">
        <f>IF('INT-Pivots'!AZ68="","",'INT-Pivots'!AZ68)</f>
        <v>HDV-23-003/3.2.2-1 National consultant</v>
      </c>
      <c r="J68" s="315" t="str">
        <f>IF('INT-Pivots'!AX68="","",'INT-Pivots'!AX68)</f>
        <v>Vehicles &amp; Engines</v>
      </c>
      <c r="K68" s="315">
        <f>IF('INT-Pivots'!BA68="","",'INT-Pivots'!BA68)</f>
        <v>6000</v>
      </c>
      <c r="L68" s="363"/>
      <c r="M68" s="359" t="s">
        <v>221</v>
      </c>
      <c r="N68" s="333"/>
      <c r="O68" s="151"/>
      <c r="P68" s="333"/>
      <c r="Q68" s="151"/>
      <c r="R68" s="333"/>
      <c r="S68" s="151"/>
      <c r="T68" s="333"/>
      <c r="U68" s="159"/>
      <c r="V68" s="335" t="str">
        <f t="shared" si="1"/>
        <v/>
      </c>
      <c r="W68" s="214" t="str">
        <f>IF(Table11[[#This Row],[Total budget]]="","",IF(ISERROR(Table11[[#This Row],[Total Expenditure]]-Table11[[#This Row],[Total budget]]),"",Table11[[#This Row],[Total Expenditure]]-Table11[[#This Row],[Total budget]]))</f>
        <v/>
      </c>
      <c r="X68" s="216" t="str">
        <f>IF(Table11[[#This Row],[Variance]]="","",IF(ISERROR(Table11[[#This Row],[Variance]]/Table11[[#This Row],[Total budget]]),"",Table11[[#This Row],[Variance]]/Table11[[#This Row],[Total budget]]))</f>
        <v/>
      </c>
    </row>
    <row r="69" spans="2:24" s="70" customFormat="1" ht="72" x14ac:dyDescent="0.3">
      <c r="B69" s="163" t="str">
        <f>IF('INT-Pivots'!AT69="","",'INT-Pivots'!AT69)</f>
        <v>Activity 3.2.2Targeted promotional events on benefits of public transport</v>
      </c>
      <c r="C69" s="162" t="str">
        <f>IF('INT-Pivots'!AU69="","",'INT-Pivots'!AU69)</f>
        <v>Supplies Commodities and Materials</v>
      </c>
      <c r="D69" s="163" t="str">
        <f>IF('INT-Pivots'!AV69="","",'INT-Pivots'!AV69)</f>
        <v>CCAC</v>
      </c>
      <c r="E69" s="309">
        <f>IF('INT-Pivots'!BA69="","",'INT-Pivots'!BA69)</f>
        <v>2000</v>
      </c>
      <c r="F69" s="308">
        <f>IF('INT-Pivots'!BB69="","",'INT-Pivots'!BB69)</f>
        <v>0</v>
      </c>
      <c r="G69" s="308">
        <f>IF('INT-Pivots'!BC69="","",'INT-Pivots'!BC69)</f>
        <v>2000</v>
      </c>
      <c r="H69" s="308">
        <f>IF('INT-Pivots'!BD69="","",'INT-Pivots'!BD69)</f>
        <v>0</v>
      </c>
      <c r="I69" s="315" t="str">
        <f>IF('INT-Pivots'!AZ69="","",'INT-Pivots'!AZ69)</f>
        <v>HDV-23-003/3.2.2-3 Audio visual material, posters, handouts</v>
      </c>
      <c r="J69" s="315" t="str">
        <f>IF('INT-Pivots'!AX69="","",'INT-Pivots'!AX69)</f>
        <v>Vehicles &amp; Engines</v>
      </c>
      <c r="K69" s="315">
        <f>IF('INT-Pivots'!BA69="","",'INT-Pivots'!BA69)</f>
        <v>2000</v>
      </c>
      <c r="L69" s="363"/>
      <c r="M69" s="359" t="s">
        <v>221</v>
      </c>
      <c r="N69" s="333"/>
      <c r="O69" s="151"/>
      <c r="P69" s="333"/>
      <c r="Q69" s="151"/>
      <c r="R69" s="333"/>
      <c r="S69" s="151"/>
      <c r="T69" s="333"/>
      <c r="U69" s="159"/>
      <c r="V69" s="335" t="str">
        <f t="shared" si="1"/>
        <v/>
      </c>
      <c r="W69" s="214" t="str">
        <f>IF(Table11[[#This Row],[Total budget]]="","",IF(ISERROR(Table11[[#This Row],[Total Expenditure]]-Table11[[#This Row],[Total budget]]),"",Table11[[#This Row],[Total Expenditure]]-Table11[[#This Row],[Total budget]]))</f>
        <v/>
      </c>
      <c r="X69" s="216" t="str">
        <f>IF(Table11[[#This Row],[Variance]]="","",IF(ISERROR(Table11[[#This Row],[Variance]]/Table11[[#This Row],[Total budget]]),"",Table11[[#This Row],[Variance]]/Table11[[#This Row],[Total budget]]))</f>
        <v/>
      </c>
    </row>
    <row r="70" spans="2:24" s="70" customFormat="1" ht="72" x14ac:dyDescent="0.3">
      <c r="B70" s="163" t="str">
        <f>IF('INT-Pivots'!AT70="","",'INT-Pivots'!AT70)</f>
        <v>Activity 3.2.2Targeted promotional events on benefits of public transport</v>
      </c>
      <c r="C70" s="162" t="str">
        <f>IF('INT-Pivots'!AU70="","",'INT-Pivots'!AU70)</f>
        <v>Travel</v>
      </c>
      <c r="D70" s="163" t="str">
        <f>IF('INT-Pivots'!AV70="","",'INT-Pivots'!AV70)</f>
        <v>CCAC</v>
      </c>
      <c r="E70" s="309">
        <f>IF('INT-Pivots'!BA70="","",'INT-Pivots'!BA70)</f>
        <v>854</v>
      </c>
      <c r="F70" s="308">
        <f>IF('INT-Pivots'!BB70="","",'INT-Pivots'!BB70)</f>
        <v>0</v>
      </c>
      <c r="G70" s="308">
        <f>IF('INT-Pivots'!BC70="","",'INT-Pivots'!BC70)</f>
        <v>854</v>
      </c>
      <c r="H70" s="308">
        <f>IF('INT-Pivots'!BD70="","",'INT-Pivots'!BD70)</f>
        <v>0</v>
      </c>
      <c r="I70" s="315" t="str">
        <f>IF('INT-Pivots'!AZ70="","",'INT-Pivots'!AZ70)</f>
        <v>HDV-23-003/3.2.2-2 DSA for national consultant</v>
      </c>
      <c r="J70" s="315" t="str">
        <f>IF('INT-Pivots'!AX70="","",'INT-Pivots'!AX70)</f>
        <v>Vehicles &amp; Engines</v>
      </c>
      <c r="K70" s="315">
        <f>IF('INT-Pivots'!BA70="","",'INT-Pivots'!BA70)</f>
        <v>854</v>
      </c>
      <c r="L70" s="363"/>
      <c r="M70" s="359" t="s">
        <v>221</v>
      </c>
      <c r="N70" s="333"/>
      <c r="O70" s="151"/>
      <c r="P70" s="333"/>
      <c r="Q70" s="151"/>
      <c r="R70" s="333"/>
      <c r="S70" s="151"/>
      <c r="T70" s="333"/>
      <c r="U70" s="159"/>
      <c r="V70" s="335" t="str">
        <f t="shared" ref="V70:V101" si="2">IF(($L70+$N70+$P70+$R70+$T70)=0,"",($L70+$N70+$P70+$R70+$T70))</f>
        <v/>
      </c>
      <c r="W70" s="214" t="str">
        <f>IF(Table11[[#This Row],[Total budget]]="","",IF(ISERROR(Table11[[#This Row],[Total Expenditure]]-Table11[[#This Row],[Total budget]]),"",Table11[[#This Row],[Total Expenditure]]-Table11[[#This Row],[Total budget]]))</f>
        <v/>
      </c>
      <c r="X70" s="216" t="str">
        <f>IF(Table11[[#This Row],[Variance]]="","",IF(ISERROR(Table11[[#This Row],[Variance]]/Table11[[#This Row],[Total budget]]),"",Table11[[#This Row],[Variance]]/Table11[[#This Row],[Total budget]]))</f>
        <v/>
      </c>
    </row>
    <row r="71" spans="2:24" s="70" customFormat="1" ht="84" x14ac:dyDescent="0.3">
      <c r="B71" s="163" t="str">
        <f>IF('INT-Pivots'!AT71="","",'INT-Pivots'!AT71)</f>
        <v>Activity 3.2.3Targeted campaigns on safety/accessibility features of low-carbon transport options</v>
      </c>
      <c r="C71" s="162" t="str">
        <f>IF('INT-Pivots'!AU71="","",'INT-Pivots'!AU71)</f>
        <v>Contractual Services</v>
      </c>
      <c r="D71" s="163" t="str">
        <f>IF('INT-Pivots'!AV71="","",'INT-Pivots'!AV71)</f>
        <v>CCAC</v>
      </c>
      <c r="E71" s="309">
        <f>IF('INT-Pivots'!BA71="","",'INT-Pivots'!BA71)</f>
        <v>15000</v>
      </c>
      <c r="F71" s="308">
        <f>IF('INT-Pivots'!BB71="","",'INT-Pivots'!BB71)</f>
        <v>0</v>
      </c>
      <c r="G71" s="308">
        <f>IF('INT-Pivots'!BC71="","",'INT-Pivots'!BC71)</f>
        <v>15000</v>
      </c>
      <c r="H71" s="308">
        <f>IF('INT-Pivots'!BD71="","",'INT-Pivots'!BD71)</f>
        <v>0</v>
      </c>
      <c r="I71" s="315" t="str">
        <f>IF('INT-Pivots'!AZ71="","",'INT-Pivots'!AZ71)</f>
        <v>HDV-23-003/3.2.3-4 Training venue and other contractual services</v>
      </c>
      <c r="J71" s="315" t="str">
        <f>IF('INT-Pivots'!AX71="","",'INT-Pivots'!AX71)</f>
        <v>Vehicles &amp; Engines</v>
      </c>
      <c r="K71" s="315">
        <f>IF('INT-Pivots'!BA71="","",'INT-Pivots'!BA71)</f>
        <v>15000</v>
      </c>
      <c r="L71" s="363"/>
      <c r="M71" s="359" t="s">
        <v>221</v>
      </c>
      <c r="N71" s="333"/>
      <c r="O71" s="151"/>
      <c r="P71" s="333"/>
      <c r="Q71" s="151"/>
      <c r="R71" s="333"/>
      <c r="S71" s="151"/>
      <c r="T71" s="333"/>
      <c r="U71" s="159"/>
      <c r="V71" s="335" t="str">
        <f t="shared" si="2"/>
        <v/>
      </c>
      <c r="W71" s="214" t="str">
        <f>IF(Table11[[#This Row],[Total budget]]="","",IF(ISERROR(Table11[[#This Row],[Total Expenditure]]-Table11[[#This Row],[Total budget]]),"",Table11[[#This Row],[Total Expenditure]]-Table11[[#This Row],[Total budget]]))</f>
        <v/>
      </c>
      <c r="X71" s="216" t="str">
        <f>IF(Table11[[#This Row],[Variance]]="","",IF(ISERROR(Table11[[#This Row],[Variance]]/Table11[[#This Row],[Total budget]]),"",Table11[[#This Row],[Variance]]/Table11[[#This Row],[Total budget]]))</f>
        <v/>
      </c>
    </row>
    <row r="72" spans="2:24" s="70" customFormat="1" ht="84" x14ac:dyDescent="0.3">
      <c r="B72" s="163" t="str">
        <f>IF('INT-Pivots'!AT72="","",'INT-Pivots'!AT72)</f>
        <v>Activity 3.2.3Targeted campaigns on safety/accessibility features of low-carbon transport options</v>
      </c>
      <c r="C72" s="162" t="str">
        <f>IF('INT-Pivots'!AU72="","",'INT-Pivots'!AU72)</f>
        <v>Staff and Other Personnel Costs</v>
      </c>
      <c r="D72" s="163" t="str">
        <f>IF('INT-Pivots'!AV72="","",'INT-Pivots'!AV72)</f>
        <v>CCAC</v>
      </c>
      <c r="E72" s="309">
        <f>IF('INT-Pivots'!BA72="","",'INT-Pivots'!BA72)</f>
        <v>6000</v>
      </c>
      <c r="F72" s="308">
        <f>IF('INT-Pivots'!BB72="","",'INT-Pivots'!BB72)</f>
        <v>0</v>
      </c>
      <c r="G72" s="308">
        <f>IF('INT-Pivots'!BC72="","",'INT-Pivots'!BC72)</f>
        <v>6000</v>
      </c>
      <c r="H72" s="308">
        <f>IF('INT-Pivots'!BD72="","",'INT-Pivots'!BD72)</f>
        <v>0</v>
      </c>
      <c r="I72" s="315" t="str">
        <f>IF('INT-Pivots'!AZ72="","",'INT-Pivots'!AZ72)</f>
        <v>HDV-23-003/3.2.3-1 National consultant</v>
      </c>
      <c r="J72" s="315" t="str">
        <f>IF('INT-Pivots'!AX72="","",'INT-Pivots'!AX72)</f>
        <v>Vehicles &amp; Engines</v>
      </c>
      <c r="K72" s="315">
        <f>IF('INT-Pivots'!BA72="","",'INT-Pivots'!BA72)</f>
        <v>6000</v>
      </c>
      <c r="L72" s="363"/>
      <c r="M72" s="359" t="s">
        <v>221</v>
      </c>
      <c r="N72" s="333"/>
      <c r="O72" s="151"/>
      <c r="P72" s="333"/>
      <c r="Q72" s="151"/>
      <c r="R72" s="333"/>
      <c r="S72" s="151"/>
      <c r="T72" s="333"/>
      <c r="U72" s="159"/>
      <c r="V72" s="335" t="str">
        <f t="shared" si="2"/>
        <v/>
      </c>
      <c r="W72" s="214" t="str">
        <f>IF(Table11[[#This Row],[Total budget]]="","",IF(ISERROR(Table11[[#This Row],[Total Expenditure]]-Table11[[#This Row],[Total budget]]),"",Table11[[#This Row],[Total Expenditure]]-Table11[[#This Row],[Total budget]]))</f>
        <v/>
      </c>
      <c r="X72" s="216" t="str">
        <f>IF(Table11[[#This Row],[Variance]]="","",IF(ISERROR(Table11[[#This Row],[Variance]]/Table11[[#This Row],[Total budget]]),"",Table11[[#This Row],[Variance]]/Table11[[#This Row],[Total budget]]))</f>
        <v/>
      </c>
    </row>
    <row r="73" spans="2:24" s="70" customFormat="1" ht="84" x14ac:dyDescent="0.3">
      <c r="B73" s="163" t="str">
        <f>IF('INT-Pivots'!AT73="","",'INT-Pivots'!AT73)</f>
        <v>Activity 3.2.3Targeted campaigns on safety/accessibility features of low-carbon transport options</v>
      </c>
      <c r="C73" s="162" t="str">
        <f>IF('INT-Pivots'!AU73="","",'INT-Pivots'!AU73)</f>
        <v>Supplies Commodities and Materials</v>
      </c>
      <c r="D73" s="163" t="str">
        <f>IF('INT-Pivots'!AV73="","",'INT-Pivots'!AV73)</f>
        <v>CCAC</v>
      </c>
      <c r="E73" s="309">
        <f>IF('INT-Pivots'!BA73="","",'INT-Pivots'!BA73)</f>
        <v>2000</v>
      </c>
      <c r="F73" s="308">
        <f>IF('INT-Pivots'!BB73="","",'INT-Pivots'!BB73)</f>
        <v>0</v>
      </c>
      <c r="G73" s="308">
        <f>IF('INT-Pivots'!BC73="","",'INT-Pivots'!BC73)</f>
        <v>2000</v>
      </c>
      <c r="H73" s="308">
        <f>IF('INT-Pivots'!BD73="","",'INT-Pivots'!BD73)</f>
        <v>0</v>
      </c>
      <c r="I73" s="315" t="str">
        <f>IF('INT-Pivots'!AZ73="","",'INT-Pivots'!AZ73)</f>
        <v>HDV-23-003/3.2.3-3 Audio visual material, posters, handouts</v>
      </c>
      <c r="J73" s="315" t="str">
        <f>IF('INT-Pivots'!AX73="","",'INT-Pivots'!AX73)</f>
        <v>Vehicles &amp; Engines</v>
      </c>
      <c r="K73" s="315">
        <f>IF('INT-Pivots'!BA73="","",'INT-Pivots'!BA73)</f>
        <v>2000</v>
      </c>
      <c r="L73" s="363"/>
      <c r="M73" s="359" t="s">
        <v>221</v>
      </c>
      <c r="N73" s="333"/>
      <c r="O73" s="151"/>
      <c r="P73" s="333"/>
      <c r="Q73" s="151"/>
      <c r="R73" s="333"/>
      <c r="S73" s="151"/>
      <c r="T73" s="333"/>
      <c r="U73" s="159"/>
      <c r="V73" s="335" t="str">
        <f t="shared" si="2"/>
        <v/>
      </c>
      <c r="W73" s="214" t="str">
        <f>IF(Table11[[#This Row],[Total budget]]="","",IF(ISERROR(Table11[[#This Row],[Total Expenditure]]-Table11[[#This Row],[Total budget]]),"",Table11[[#This Row],[Total Expenditure]]-Table11[[#This Row],[Total budget]]))</f>
        <v/>
      </c>
      <c r="X73" s="216" t="str">
        <f>IF(Table11[[#This Row],[Variance]]="","",IF(ISERROR(Table11[[#This Row],[Variance]]/Table11[[#This Row],[Total budget]]),"",Table11[[#This Row],[Variance]]/Table11[[#This Row],[Total budget]]))</f>
        <v/>
      </c>
    </row>
    <row r="74" spans="2:24" s="70" customFormat="1" ht="84" x14ac:dyDescent="0.3">
      <c r="B74" s="163" t="str">
        <f>IF('INT-Pivots'!AT74="","",'INT-Pivots'!AT74)</f>
        <v>Activity 3.2.3Targeted campaigns on safety/accessibility features of low-carbon transport options</v>
      </c>
      <c r="C74" s="162" t="str">
        <f>IF('INT-Pivots'!AU74="","",'INT-Pivots'!AU74)</f>
        <v>Travel</v>
      </c>
      <c r="D74" s="163" t="str">
        <f>IF('INT-Pivots'!AV74="","",'INT-Pivots'!AV74)</f>
        <v>CCAC</v>
      </c>
      <c r="E74" s="309">
        <f>IF('INT-Pivots'!BA74="","",'INT-Pivots'!BA74)</f>
        <v>854</v>
      </c>
      <c r="F74" s="308">
        <f>IF('INT-Pivots'!BB74="","",'INT-Pivots'!BB74)</f>
        <v>0</v>
      </c>
      <c r="G74" s="308">
        <f>IF('INT-Pivots'!BC74="","",'INT-Pivots'!BC74)</f>
        <v>854</v>
      </c>
      <c r="H74" s="308">
        <f>IF('INT-Pivots'!BD74="","",'INT-Pivots'!BD74)</f>
        <v>0</v>
      </c>
      <c r="I74" s="315" t="str">
        <f>IF('INT-Pivots'!AZ74="","",'INT-Pivots'!AZ74)</f>
        <v>HDV-23-003/3.2.3-2 DSA for national consultant</v>
      </c>
      <c r="J74" s="315" t="str">
        <f>IF('INT-Pivots'!AX74="","",'INT-Pivots'!AX74)</f>
        <v>Vehicles &amp; Engines</v>
      </c>
      <c r="K74" s="315">
        <f>IF('INT-Pivots'!BA74="","",'INT-Pivots'!BA74)</f>
        <v>854</v>
      </c>
      <c r="L74" s="363"/>
      <c r="M74" s="359" t="s">
        <v>221</v>
      </c>
      <c r="N74" s="333"/>
      <c r="O74" s="151"/>
      <c r="P74" s="333"/>
      <c r="Q74" s="151"/>
      <c r="R74" s="333"/>
      <c r="S74" s="151"/>
      <c r="T74" s="333"/>
      <c r="U74" s="159"/>
      <c r="V74" s="335" t="str">
        <f t="shared" si="2"/>
        <v/>
      </c>
      <c r="W74" s="214" t="str">
        <f>IF(Table11[[#This Row],[Total budget]]="","",IF(ISERROR(Table11[[#This Row],[Total Expenditure]]-Table11[[#This Row],[Total budget]]),"",Table11[[#This Row],[Total Expenditure]]-Table11[[#This Row],[Total budget]]))</f>
        <v/>
      </c>
      <c r="X74" s="216" t="str">
        <f>IF(Table11[[#This Row],[Variance]]="","",IF(ISERROR(Table11[[#This Row],[Variance]]/Table11[[#This Row],[Total budget]]),"",Table11[[#This Row],[Variance]]/Table11[[#This Row],[Total budget]]))</f>
        <v/>
      </c>
    </row>
    <row r="75" spans="2:24" s="70" customFormat="1" ht="108" x14ac:dyDescent="0.3">
      <c r="B75" s="163" t="str">
        <f>IF('INT-Pivots'!AT75="","",'INT-Pivots'!AT75)</f>
        <v>Activity 4.1.1Technical assistance to setup a mechanism for channelling of enhanced grants as capital subsidy scheme</v>
      </c>
      <c r="C75" s="162" t="str">
        <f>IF('INT-Pivots'!AU75="","",'INT-Pivots'!AU75)</f>
        <v>Staff and Other Personnel Costs</v>
      </c>
      <c r="D75" s="163" t="str">
        <f>IF('INT-Pivots'!AV75="","",'INT-Pivots'!AV75)</f>
        <v>CCAC</v>
      </c>
      <c r="E75" s="309">
        <f>IF('INT-Pivots'!BA75="","",'INT-Pivots'!BA75)</f>
        <v>20000</v>
      </c>
      <c r="F75" s="308">
        <f>IF('INT-Pivots'!BB75="","",'INT-Pivots'!BB75)</f>
        <v>0</v>
      </c>
      <c r="G75" s="308">
        <f>IF('INT-Pivots'!BC75="","",'INT-Pivots'!BC75)</f>
        <v>20000</v>
      </c>
      <c r="H75" s="308">
        <f>IF('INT-Pivots'!BD75="","",'INT-Pivots'!BD75)</f>
        <v>0</v>
      </c>
      <c r="I75" s="315" t="str">
        <f>IF('INT-Pivots'!AZ75="","",'INT-Pivots'!AZ75)</f>
        <v>HDV-23-003/4.1.1-1 National consultant</v>
      </c>
      <c r="J75" s="315" t="str">
        <f>IF('INT-Pivots'!AX75="","",'INT-Pivots'!AX75)</f>
        <v>Vehicles &amp; Engines</v>
      </c>
      <c r="K75" s="315">
        <f>IF('INT-Pivots'!BA75="","",'INT-Pivots'!BA75)</f>
        <v>20000</v>
      </c>
      <c r="L75" s="363"/>
      <c r="M75" s="359" t="s">
        <v>221</v>
      </c>
      <c r="N75" s="333">
        <v>13405</v>
      </c>
      <c r="O75" s="151"/>
      <c r="P75" s="367"/>
      <c r="Q75" s="151"/>
      <c r="R75" s="333"/>
      <c r="S75" s="151"/>
      <c r="T75" s="333"/>
      <c r="U75" s="159"/>
      <c r="V75" s="335">
        <f t="shared" si="2"/>
        <v>13405</v>
      </c>
      <c r="W75" s="214">
        <f>IF(Table11[[#This Row],[Total budget]]="","",IF(ISERROR(Table11[[#This Row],[Total Expenditure]]-Table11[[#This Row],[Total budget]]),"",Table11[[#This Row],[Total Expenditure]]-Table11[[#This Row],[Total budget]]))</f>
        <v>-6595</v>
      </c>
      <c r="X75" s="216">
        <f>IF(Table11[[#This Row],[Variance]]="","",IF(ISERROR(Table11[[#This Row],[Variance]]/Table11[[#This Row],[Total budget]]),"",Table11[[#This Row],[Variance]]/Table11[[#This Row],[Total budget]]))</f>
        <v>-0.32974999999999999</v>
      </c>
    </row>
    <row r="76" spans="2:24" s="70" customFormat="1" ht="108" x14ac:dyDescent="0.3">
      <c r="B76" s="163" t="str">
        <f>IF('INT-Pivots'!AT76="","",'INT-Pivots'!AT76)</f>
        <v>Activity 4.1.1Technical assistance to setup a mechanism for channelling of enhanced grants as capital subsidy scheme</v>
      </c>
      <c r="C76" s="162" t="str">
        <f>IF('INT-Pivots'!AU76="","",'INT-Pivots'!AU76)</f>
        <v>Travel</v>
      </c>
      <c r="D76" s="163" t="str">
        <f>IF('INT-Pivots'!AV76="","",'INT-Pivots'!AV76)</f>
        <v>CCAC</v>
      </c>
      <c r="E76" s="309">
        <f>IF('INT-Pivots'!BA76="","",'INT-Pivots'!BA76)</f>
        <v>2440</v>
      </c>
      <c r="F76" s="308">
        <f>IF('INT-Pivots'!BB76="","",'INT-Pivots'!BB76)</f>
        <v>0</v>
      </c>
      <c r="G76" s="308">
        <f>IF('INT-Pivots'!BC76="","",'INT-Pivots'!BC76)</f>
        <v>2440</v>
      </c>
      <c r="H76" s="308">
        <f>IF('INT-Pivots'!BD76="","",'INT-Pivots'!BD76)</f>
        <v>0</v>
      </c>
      <c r="I76" s="315" t="str">
        <f>IF('INT-Pivots'!AZ76="","",'INT-Pivots'!AZ76)</f>
        <v>HDV-23-003/4.1.1-2 DSA for national consultant</v>
      </c>
      <c r="J76" s="315" t="str">
        <f>IF('INT-Pivots'!AX76="","",'INT-Pivots'!AX76)</f>
        <v>Vehicles &amp; Engines</v>
      </c>
      <c r="K76" s="315">
        <f>IF('INT-Pivots'!BA76="","",'INT-Pivots'!BA76)</f>
        <v>2440</v>
      </c>
      <c r="L76" s="363"/>
      <c r="M76" s="359" t="s">
        <v>221</v>
      </c>
      <c r="N76" s="333"/>
      <c r="O76" s="151"/>
      <c r="P76" s="333"/>
      <c r="Q76" s="151"/>
      <c r="R76" s="333"/>
      <c r="S76" s="151"/>
      <c r="T76" s="333"/>
      <c r="U76" s="159"/>
      <c r="V76" s="335" t="str">
        <f t="shared" si="2"/>
        <v/>
      </c>
      <c r="W76" s="214" t="str">
        <f>IF(Table11[[#This Row],[Total budget]]="","",IF(ISERROR(Table11[[#This Row],[Total Expenditure]]-Table11[[#This Row],[Total budget]]),"",Table11[[#This Row],[Total Expenditure]]-Table11[[#This Row],[Total budget]]))</f>
        <v/>
      </c>
      <c r="X76" s="216" t="str">
        <f>IF(Table11[[#This Row],[Variance]]="","",IF(ISERROR(Table11[[#This Row],[Variance]]/Table11[[#This Row],[Total budget]]),"",Table11[[#This Row],[Variance]]/Table11[[#This Row],[Total budget]]))</f>
        <v/>
      </c>
    </row>
    <row r="77" spans="2:24" s="70" customFormat="1" ht="144" x14ac:dyDescent="0.3">
      <c r="B77" s="163" t="str">
        <f>IF('INT-Pivots'!AT77="","",'INT-Pivots'!AT77)</f>
        <v>Activity 4.1.2Five electric buses on public transport routes are procured and deployed with support from enhanced capital subsidy scheme and leased to public/private bus operator</v>
      </c>
      <c r="C77" s="162" t="str">
        <f>IF('INT-Pivots'!AU77="","",'INT-Pivots'!AU77)</f>
        <v>Equipment Vehicles and Furniture</v>
      </c>
      <c r="D77" s="163" t="str">
        <f>IF('INT-Pivots'!AV77="","",'INT-Pivots'!AV77)</f>
        <v>CCAC</v>
      </c>
      <c r="E77" s="309">
        <f>IF('INT-Pivots'!BA77="","",'INT-Pivots'!BA77)</f>
        <v>225000</v>
      </c>
      <c r="F77" s="308">
        <f>IF('INT-Pivots'!BB77="","",'INT-Pivots'!BB77)</f>
        <v>0</v>
      </c>
      <c r="G77" s="308">
        <f>IF('INT-Pivots'!BC77="","",'INT-Pivots'!BC77)</f>
        <v>225000</v>
      </c>
      <c r="H77" s="308">
        <f>IF('INT-Pivots'!BD77="","",'INT-Pivots'!BD77)</f>
        <v>0</v>
      </c>
      <c r="I77" s="315" t="str">
        <f>IF('INT-Pivots'!AZ77="","",'INT-Pivots'!AZ77)</f>
        <v>HDV-23-003/4.1.2-1 Procurement of Electric Buses</v>
      </c>
      <c r="J77" s="315" t="str">
        <f>IF('INT-Pivots'!AX77="","",'INT-Pivots'!AX77)</f>
        <v>Vehicles &amp; Engines</v>
      </c>
      <c r="K77" s="315">
        <f>IF('INT-Pivots'!BA77="","",'INT-Pivots'!BA77)</f>
        <v>225000</v>
      </c>
      <c r="L77" s="363"/>
      <c r="M77" s="359" t="s">
        <v>221</v>
      </c>
      <c r="N77" s="333"/>
      <c r="O77" s="151"/>
      <c r="P77" s="333"/>
      <c r="Q77" s="151"/>
      <c r="R77" s="333"/>
      <c r="S77" s="151"/>
      <c r="T77" s="333"/>
      <c r="U77" s="159"/>
      <c r="V77" s="335" t="str">
        <f t="shared" si="2"/>
        <v/>
      </c>
      <c r="W77" s="214" t="str">
        <f>IF(Table11[[#This Row],[Total budget]]="","",IF(ISERROR(Table11[[#This Row],[Total Expenditure]]-Table11[[#This Row],[Total budget]]),"",Table11[[#This Row],[Total Expenditure]]-Table11[[#This Row],[Total budget]]))</f>
        <v/>
      </c>
      <c r="X77" s="216" t="str">
        <f>IF(Table11[[#This Row],[Variance]]="","",IF(ISERROR(Table11[[#This Row],[Variance]]/Table11[[#This Row],[Total budget]]),"",Table11[[#This Row],[Variance]]/Table11[[#This Row],[Total budget]]))</f>
        <v/>
      </c>
    </row>
    <row r="78" spans="2:24" s="70" customFormat="1" ht="120" x14ac:dyDescent="0.3">
      <c r="B78" s="163" t="str">
        <f>IF('INT-Pivots'!AT78="","",'INT-Pivots'!AT78)</f>
        <v>Activity 5.1.1 A 45- to 60-minute webinar about the project approach and outcomes developed and delivered to CCAC partners and project stakeholders</v>
      </c>
      <c r="C78" s="162" t="str">
        <f>IF('INT-Pivots'!AU78="","",'INT-Pivots'!AU78)</f>
        <v>Staff and Other Personnel Costs</v>
      </c>
      <c r="D78" s="163" t="str">
        <f>IF('INT-Pivots'!AV78="","",'INT-Pivots'!AV78)</f>
        <v>CCAC</v>
      </c>
      <c r="E78" s="309">
        <f>IF('INT-Pivots'!BA78="","",'INT-Pivots'!BA78)</f>
        <v>3000</v>
      </c>
      <c r="F78" s="308">
        <f>IF('INT-Pivots'!BB78="","",'INT-Pivots'!BB78)</f>
        <v>0</v>
      </c>
      <c r="G78" s="308">
        <f>IF('INT-Pivots'!BC78="","",'INT-Pivots'!BC78)</f>
        <v>0</v>
      </c>
      <c r="H78" s="308">
        <f>IF('INT-Pivots'!BD78="","",'INT-Pivots'!BD78)</f>
        <v>3000</v>
      </c>
      <c r="I78" s="315" t="str">
        <f>IF('INT-Pivots'!AZ78="","",'INT-Pivots'!AZ78)</f>
        <v>HDV-23-003/5.1.1-1 National consultant</v>
      </c>
      <c r="J78" s="315" t="str">
        <f>IF('INT-Pivots'!AX78="","",'INT-Pivots'!AX78)</f>
        <v>Vehicles &amp; Engines</v>
      </c>
      <c r="K78" s="315">
        <f>IF('INT-Pivots'!BA78="","",'INT-Pivots'!BA78)</f>
        <v>3000</v>
      </c>
      <c r="L78" s="363"/>
      <c r="M78" s="359" t="s">
        <v>221</v>
      </c>
      <c r="N78" s="333">
        <v>6581</v>
      </c>
      <c r="O78" s="151"/>
      <c r="P78" s="367"/>
      <c r="Q78" s="151"/>
      <c r="R78" s="333"/>
      <c r="S78" s="151"/>
      <c r="T78" s="333"/>
      <c r="U78" s="159"/>
      <c r="V78" s="335">
        <f t="shared" si="2"/>
        <v>6581</v>
      </c>
      <c r="W78" s="214">
        <f>IF(Table11[[#This Row],[Total budget]]="","",IF(ISERROR(Table11[[#This Row],[Total Expenditure]]-Table11[[#This Row],[Total budget]]),"",Table11[[#This Row],[Total Expenditure]]-Table11[[#This Row],[Total budget]]))</f>
        <v>3581</v>
      </c>
      <c r="X78" s="216">
        <f>IF(Table11[[#This Row],[Variance]]="","",IF(ISERROR(Table11[[#This Row],[Variance]]/Table11[[#This Row],[Total budget]]),"",Table11[[#This Row],[Variance]]/Table11[[#This Row],[Total budget]]))</f>
        <v>1.1936666666666667</v>
      </c>
    </row>
    <row r="79" spans="2:24" s="70" customFormat="1" ht="72" x14ac:dyDescent="0.3">
      <c r="B79" s="163" t="str">
        <f>IF('INT-Pivots'!AT79="","",'INT-Pivots'!AT79)</f>
        <v>Activity 5.2.1 A 5- to 10-page case study to facilitate scale up of project's activities</v>
      </c>
      <c r="C79" s="162" t="str">
        <f>IF('INT-Pivots'!AU79="","",'INT-Pivots'!AU79)</f>
        <v>Staff and Other Personnel Costs</v>
      </c>
      <c r="D79" s="163" t="str">
        <f>IF('INT-Pivots'!AV79="","",'INT-Pivots'!AV79)</f>
        <v>CCAC</v>
      </c>
      <c r="E79" s="309">
        <f>IF('INT-Pivots'!BA79="","",'INT-Pivots'!BA79)</f>
        <v>3000</v>
      </c>
      <c r="F79" s="308">
        <f>IF('INT-Pivots'!BB79="","",'INT-Pivots'!BB79)</f>
        <v>0</v>
      </c>
      <c r="G79" s="308">
        <f>IF('INT-Pivots'!BC79="","",'INT-Pivots'!BC79)</f>
        <v>0</v>
      </c>
      <c r="H79" s="308">
        <f>IF('INT-Pivots'!BD79="","",'INT-Pivots'!BD79)</f>
        <v>3000</v>
      </c>
      <c r="I79" s="315" t="str">
        <f>IF('INT-Pivots'!AZ79="","",'INT-Pivots'!AZ79)</f>
        <v>HDV-23-003/5.2.1-1 National consultant</v>
      </c>
      <c r="J79" s="315" t="str">
        <f>IF('INT-Pivots'!AX79="","",'INT-Pivots'!AX79)</f>
        <v>Vehicles &amp; Engines</v>
      </c>
      <c r="K79" s="315">
        <f>IF('INT-Pivots'!BA79="","",'INT-Pivots'!BA79)</f>
        <v>3000</v>
      </c>
      <c r="L79" s="363"/>
      <c r="M79" s="359" t="s">
        <v>221</v>
      </c>
      <c r="N79" s="333"/>
      <c r="O79" s="151"/>
      <c r="P79" s="333"/>
      <c r="Q79" s="151"/>
      <c r="R79" s="333"/>
      <c r="S79" s="151"/>
      <c r="T79" s="333"/>
      <c r="U79" s="159"/>
      <c r="V79" s="335" t="str">
        <f t="shared" si="2"/>
        <v/>
      </c>
      <c r="W79" s="214" t="str">
        <f>IF(Table11[[#This Row],[Total budget]]="","",IF(ISERROR(Table11[[#This Row],[Total Expenditure]]-Table11[[#This Row],[Total budget]]),"",Table11[[#This Row],[Total Expenditure]]-Table11[[#This Row],[Total budget]]))</f>
        <v/>
      </c>
      <c r="X79" s="216" t="str">
        <f>IF(Table11[[#This Row],[Variance]]="","",IF(ISERROR(Table11[[#This Row],[Variance]]/Table11[[#This Row],[Total budget]]),"",Table11[[#This Row],[Variance]]/Table11[[#This Row],[Total budget]]))</f>
        <v/>
      </c>
    </row>
    <row r="80" spans="2:24" s="70" customFormat="1" ht="108" x14ac:dyDescent="0.3">
      <c r="B80" s="163" t="str">
        <f>IF('INT-Pivots'!AT80="","",'INT-Pivots'!AT80)</f>
        <v>Activity 5.3.1 A report/system tracking actual emission reduction from deployment of 5 e-buses against mitigation potential</v>
      </c>
      <c r="C80" s="162" t="str">
        <f>IF('INT-Pivots'!AU80="","",'INT-Pivots'!AU80)</f>
        <v>Staff and Other Personnel Costs</v>
      </c>
      <c r="D80" s="163" t="str">
        <f>IF('INT-Pivots'!AV80="","",'INT-Pivots'!AV80)</f>
        <v>CCAC</v>
      </c>
      <c r="E80" s="309">
        <f>IF('INT-Pivots'!BA80="","",'INT-Pivots'!BA80)</f>
        <v>6000</v>
      </c>
      <c r="F80" s="308">
        <f>IF('INT-Pivots'!BB80="","",'INT-Pivots'!BB80)</f>
        <v>0</v>
      </c>
      <c r="G80" s="308">
        <f>IF('INT-Pivots'!BC80="","",'INT-Pivots'!BC80)</f>
        <v>6000</v>
      </c>
      <c r="H80" s="308">
        <f>IF('INT-Pivots'!BD80="","",'INT-Pivots'!BD80)</f>
        <v>0</v>
      </c>
      <c r="I80" s="315" t="str">
        <f>IF('INT-Pivots'!AZ80="","",'INT-Pivots'!AZ80)</f>
        <v>HDV-23-003/5.3.1-1 National consultant</v>
      </c>
      <c r="J80" s="315" t="str">
        <f>IF('INT-Pivots'!AX80="","",'INT-Pivots'!AX80)</f>
        <v>Vehicles &amp; Engines</v>
      </c>
      <c r="K80" s="315">
        <f>IF('INT-Pivots'!BA80="","",'INT-Pivots'!BA80)</f>
        <v>6000</v>
      </c>
      <c r="L80" s="363"/>
      <c r="M80" s="359" t="s">
        <v>221</v>
      </c>
      <c r="N80" s="333"/>
      <c r="O80" s="151"/>
      <c r="P80" s="333"/>
      <c r="Q80" s="151"/>
      <c r="R80" s="333"/>
      <c r="S80" s="151"/>
      <c r="T80" s="333"/>
      <c r="U80" s="159"/>
      <c r="V80" s="335" t="str">
        <f t="shared" si="2"/>
        <v/>
      </c>
      <c r="W80" s="214" t="str">
        <f>IF(Table11[[#This Row],[Total budget]]="","",IF(ISERROR(Table11[[#This Row],[Total Expenditure]]-Table11[[#This Row],[Total budget]]),"",Table11[[#This Row],[Total Expenditure]]-Table11[[#This Row],[Total budget]]))</f>
        <v/>
      </c>
      <c r="X80" s="216" t="str">
        <f>IF(Table11[[#This Row],[Variance]]="","",IF(ISERROR(Table11[[#This Row],[Variance]]/Table11[[#This Row],[Total budget]]),"",Table11[[#This Row],[Variance]]/Table11[[#This Row],[Total budget]]))</f>
        <v/>
      </c>
    </row>
    <row r="81" spans="2:24" s="70" customFormat="1" ht="108" x14ac:dyDescent="0.3">
      <c r="B81" s="163" t="str">
        <f>IF('INT-Pivots'!AT81="","",'INT-Pivots'!AT81)</f>
        <v>Activity 5.4.1 An MRV system setup and managed by PMU to track project progress and report to the Project Board and CCAC</v>
      </c>
      <c r="C81" s="162" t="str">
        <f>IF('INT-Pivots'!AU81="","",'INT-Pivots'!AU81)</f>
        <v>Staff and Other Personnel Costs</v>
      </c>
      <c r="D81" s="163" t="str">
        <f>IF('INT-Pivots'!AV81="","",'INT-Pivots'!AV81)</f>
        <v>CCAC</v>
      </c>
      <c r="E81" s="309">
        <f>IF('INT-Pivots'!BA81="","",'INT-Pivots'!BA81)</f>
        <v>6000</v>
      </c>
      <c r="F81" s="308">
        <f>IF('INT-Pivots'!BB81="","",'INT-Pivots'!BB81)</f>
        <v>6000</v>
      </c>
      <c r="G81" s="308">
        <f>IF('INT-Pivots'!BC81="","",'INT-Pivots'!BC81)</f>
        <v>0</v>
      </c>
      <c r="H81" s="308">
        <f>IF('INT-Pivots'!BD81="","",'INT-Pivots'!BD81)</f>
        <v>0</v>
      </c>
      <c r="I81" s="315" t="str">
        <f>IF('INT-Pivots'!AZ81="","",'INT-Pivots'!AZ81)</f>
        <v>HDV-23-003/5.4.1-1 National consultant</v>
      </c>
      <c r="J81" s="315" t="str">
        <f>IF('INT-Pivots'!AX81="","",'INT-Pivots'!AX81)</f>
        <v>Vehicles &amp; Engines</v>
      </c>
      <c r="K81" s="315">
        <f>IF('INT-Pivots'!BA81="","",'INT-Pivots'!BA81)</f>
        <v>6000</v>
      </c>
      <c r="L81" s="363"/>
      <c r="M81" s="359" t="s">
        <v>221</v>
      </c>
      <c r="N81" s="333"/>
      <c r="O81" s="151"/>
      <c r="P81" s="333"/>
      <c r="Q81" s="151"/>
      <c r="R81" s="333"/>
      <c r="S81" s="151"/>
      <c r="T81" s="333"/>
      <c r="U81" s="159"/>
      <c r="V81" s="335" t="str">
        <f t="shared" si="2"/>
        <v/>
      </c>
      <c r="W81" s="214" t="str">
        <f>IF(Table11[[#This Row],[Total budget]]="","",IF(ISERROR(Table11[[#This Row],[Total Expenditure]]-Table11[[#This Row],[Total budget]]),"",Table11[[#This Row],[Total Expenditure]]-Table11[[#This Row],[Total budget]]))</f>
        <v/>
      </c>
      <c r="X81" s="216" t="str">
        <f>IF(Table11[[#This Row],[Variance]]="","",IF(ISERROR(Table11[[#This Row],[Variance]]/Table11[[#This Row],[Total budget]]),"",Table11[[#This Row],[Variance]]/Table11[[#This Row],[Total budget]]))</f>
        <v/>
      </c>
    </row>
    <row r="82" spans="2:24" s="70" customFormat="1" ht="12" x14ac:dyDescent="0.3">
      <c r="B82" s="163" t="str">
        <f>IF('INT-Pivots'!AT82="","",'INT-Pivots'!AT82)</f>
        <v/>
      </c>
      <c r="C82" s="162" t="str">
        <f>IF('INT-Pivots'!AU82="","",'INT-Pivots'!AU82)</f>
        <v/>
      </c>
      <c r="D82" s="163" t="str">
        <f>IF('INT-Pivots'!AV82="","",'INT-Pivots'!AV82)</f>
        <v/>
      </c>
      <c r="E82" s="309" t="str">
        <f>IF('INT-Pivots'!BA82="","",'INT-Pivots'!BA82)</f>
        <v/>
      </c>
      <c r="F82" s="308" t="str">
        <f>IF('INT-Pivots'!BB82="","",'INT-Pivots'!BB82)</f>
        <v/>
      </c>
      <c r="G82" s="308" t="str">
        <f>IF('INT-Pivots'!BC82="","",'INT-Pivots'!BC82)</f>
        <v/>
      </c>
      <c r="H82" s="308" t="str">
        <f>IF('INT-Pivots'!BD82="","",'INT-Pivots'!BD82)</f>
        <v/>
      </c>
      <c r="I82" s="315" t="str">
        <f>IF('INT-Pivots'!AZ82="","",'INT-Pivots'!AZ82)</f>
        <v/>
      </c>
      <c r="J82" s="315" t="str">
        <f>IF('INT-Pivots'!AX82="","",'INT-Pivots'!AX82)</f>
        <v/>
      </c>
      <c r="K82" s="315" t="str">
        <f>IF('INT-Pivots'!BA82="","",'INT-Pivots'!BA82)</f>
        <v/>
      </c>
      <c r="L82" s="333"/>
      <c r="M82" s="151"/>
      <c r="N82" s="333"/>
      <c r="O82" s="151"/>
      <c r="P82" s="333"/>
      <c r="Q82" s="151"/>
      <c r="R82" s="333"/>
      <c r="S82" s="151"/>
      <c r="T82" s="333"/>
      <c r="U82" s="159"/>
      <c r="V82" s="335" t="str">
        <f t="shared" si="2"/>
        <v/>
      </c>
      <c r="W82" s="214" t="str">
        <f>IF(Table11[[#This Row],[Total budget]]="","",IF(ISERROR(Table11[[#This Row],[Total Expenditure]]-Table11[[#This Row],[Total budget]]),"",Table11[[#This Row],[Total Expenditure]]-Table11[[#This Row],[Total budget]]))</f>
        <v/>
      </c>
      <c r="X82" s="216" t="str">
        <f>IF(Table11[[#This Row],[Variance]]="","",IF(ISERROR(Table11[[#This Row],[Variance]]/Table11[[#This Row],[Total budget]]),"",Table11[[#This Row],[Variance]]/Table11[[#This Row],[Total budget]]))</f>
        <v/>
      </c>
    </row>
    <row r="83" spans="2:24" s="70" customFormat="1" ht="12" x14ac:dyDescent="0.3">
      <c r="B83" s="163" t="str">
        <f>IF('INT-Pivots'!AT83="","",'INT-Pivots'!AT83)</f>
        <v/>
      </c>
      <c r="C83" s="162" t="str">
        <f>IF('INT-Pivots'!AU83="","",'INT-Pivots'!AU83)</f>
        <v/>
      </c>
      <c r="D83" s="163" t="str">
        <f>IF('INT-Pivots'!AV83="","",'INT-Pivots'!AV83)</f>
        <v/>
      </c>
      <c r="E83" s="309" t="str">
        <f>IF('INT-Pivots'!BA83="","",'INT-Pivots'!BA83)</f>
        <v/>
      </c>
      <c r="F83" s="308" t="str">
        <f>IF('INT-Pivots'!BB83="","",'INT-Pivots'!BB83)</f>
        <v/>
      </c>
      <c r="G83" s="308" t="str">
        <f>IF('INT-Pivots'!BC83="","",'INT-Pivots'!BC83)</f>
        <v/>
      </c>
      <c r="H83" s="308" t="str">
        <f>IF('INT-Pivots'!BD83="","",'INT-Pivots'!BD83)</f>
        <v/>
      </c>
      <c r="I83" s="315" t="str">
        <f>IF('INT-Pivots'!AZ83="","",'INT-Pivots'!AZ83)</f>
        <v/>
      </c>
      <c r="J83" s="315" t="str">
        <f>IF('INT-Pivots'!AX83="","",'INT-Pivots'!AX83)</f>
        <v/>
      </c>
      <c r="K83" s="315" t="str">
        <f>IF('INT-Pivots'!BA83="","",'INT-Pivots'!BA83)</f>
        <v/>
      </c>
      <c r="L83" s="333"/>
      <c r="M83" s="151"/>
      <c r="N83" s="333"/>
      <c r="O83" s="151"/>
      <c r="P83" s="333"/>
      <c r="Q83" s="151"/>
      <c r="R83" s="333"/>
      <c r="S83" s="151"/>
      <c r="T83" s="333"/>
      <c r="U83" s="159"/>
      <c r="V83" s="335" t="str">
        <f t="shared" si="2"/>
        <v/>
      </c>
      <c r="W83" s="214" t="str">
        <f>IF(Table11[[#This Row],[Total budget]]="","",IF(ISERROR(Table11[[#This Row],[Total Expenditure]]-Table11[[#This Row],[Total budget]]),"",Table11[[#This Row],[Total Expenditure]]-Table11[[#This Row],[Total budget]]))</f>
        <v/>
      </c>
      <c r="X83" s="216" t="str">
        <f>IF(Table11[[#This Row],[Variance]]="","",IF(ISERROR(Table11[[#This Row],[Variance]]/Table11[[#This Row],[Total budget]]),"",Table11[[#This Row],[Variance]]/Table11[[#This Row],[Total budget]]))</f>
        <v/>
      </c>
    </row>
    <row r="84" spans="2:24" s="70" customFormat="1" ht="12" x14ac:dyDescent="0.3">
      <c r="B84" s="163" t="str">
        <f>IF('INT-Pivots'!AT84="","",'INT-Pivots'!AT84)</f>
        <v/>
      </c>
      <c r="C84" s="162" t="str">
        <f>IF('INT-Pivots'!AU84="","",'INT-Pivots'!AU84)</f>
        <v/>
      </c>
      <c r="D84" s="163" t="str">
        <f>IF('INT-Pivots'!AV84="","",'INT-Pivots'!AV84)</f>
        <v/>
      </c>
      <c r="E84" s="309" t="str">
        <f>IF('INT-Pivots'!BA84="","",'INT-Pivots'!BA84)</f>
        <v/>
      </c>
      <c r="F84" s="308" t="str">
        <f>IF('INT-Pivots'!BB84="","",'INT-Pivots'!BB84)</f>
        <v/>
      </c>
      <c r="G84" s="308" t="str">
        <f>IF('INT-Pivots'!BC84="","",'INT-Pivots'!BC84)</f>
        <v/>
      </c>
      <c r="H84" s="308" t="str">
        <f>IF('INT-Pivots'!BD84="","",'INT-Pivots'!BD84)</f>
        <v/>
      </c>
      <c r="I84" s="315" t="str">
        <f>IF('INT-Pivots'!AZ84="","",'INT-Pivots'!AZ84)</f>
        <v/>
      </c>
      <c r="J84" s="315" t="str">
        <f>IF('INT-Pivots'!AX84="","",'INT-Pivots'!AX84)</f>
        <v/>
      </c>
      <c r="K84" s="315" t="str">
        <f>IF('INT-Pivots'!BA84="","",'INT-Pivots'!BA84)</f>
        <v/>
      </c>
      <c r="L84" s="333"/>
      <c r="M84" s="151"/>
      <c r="N84" s="333"/>
      <c r="O84" s="151"/>
      <c r="P84" s="333"/>
      <c r="Q84" s="151"/>
      <c r="R84" s="333"/>
      <c r="S84" s="151"/>
      <c r="T84" s="333"/>
      <c r="U84" s="159"/>
      <c r="V84" s="335" t="str">
        <f t="shared" si="2"/>
        <v/>
      </c>
      <c r="W84" s="214" t="str">
        <f>IF(Table11[[#This Row],[Total budget]]="","",IF(ISERROR(Table11[[#This Row],[Total Expenditure]]-Table11[[#This Row],[Total budget]]),"",Table11[[#This Row],[Total Expenditure]]-Table11[[#This Row],[Total budget]]))</f>
        <v/>
      </c>
      <c r="X84" s="216" t="str">
        <f>IF(Table11[[#This Row],[Variance]]="","",IF(ISERROR(Table11[[#This Row],[Variance]]/Table11[[#This Row],[Total budget]]),"",Table11[[#This Row],[Variance]]/Table11[[#This Row],[Total budget]]))</f>
        <v/>
      </c>
    </row>
    <row r="85" spans="2:24" s="70" customFormat="1" ht="12" x14ac:dyDescent="0.3">
      <c r="B85" s="163" t="str">
        <f>IF('INT-Pivots'!AT85="","",'INT-Pivots'!AT85)</f>
        <v/>
      </c>
      <c r="C85" s="162" t="str">
        <f>IF('INT-Pivots'!AU85="","",'INT-Pivots'!AU85)</f>
        <v/>
      </c>
      <c r="D85" s="163" t="str">
        <f>IF('INT-Pivots'!AV85="","",'INT-Pivots'!AV85)</f>
        <v/>
      </c>
      <c r="E85" s="309" t="str">
        <f>IF('INT-Pivots'!BA85="","",'INT-Pivots'!BA85)</f>
        <v/>
      </c>
      <c r="F85" s="308" t="str">
        <f>IF('INT-Pivots'!BB85="","",'INT-Pivots'!BB85)</f>
        <v/>
      </c>
      <c r="G85" s="308" t="str">
        <f>IF('INT-Pivots'!BC85="","",'INT-Pivots'!BC85)</f>
        <v/>
      </c>
      <c r="H85" s="308" t="str">
        <f>IF('INT-Pivots'!BD85="","",'INT-Pivots'!BD85)</f>
        <v/>
      </c>
      <c r="I85" s="315" t="str">
        <f>IF('INT-Pivots'!AZ85="","",'INT-Pivots'!AZ85)</f>
        <v/>
      </c>
      <c r="J85" s="315" t="str">
        <f>IF('INT-Pivots'!AX85="","",'INT-Pivots'!AX85)</f>
        <v/>
      </c>
      <c r="K85" s="315" t="str">
        <f>IF('INT-Pivots'!BA85="","",'INT-Pivots'!BA85)</f>
        <v/>
      </c>
      <c r="L85" s="333"/>
      <c r="M85" s="151"/>
      <c r="N85" s="333"/>
      <c r="O85" s="151"/>
      <c r="P85" s="333"/>
      <c r="Q85" s="151"/>
      <c r="R85" s="333"/>
      <c r="S85" s="151"/>
      <c r="T85" s="333"/>
      <c r="U85" s="159"/>
      <c r="V85" s="335" t="str">
        <f t="shared" si="2"/>
        <v/>
      </c>
      <c r="W85" s="214" t="str">
        <f>IF(Table11[[#This Row],[Total budget]]="","",IF(ISERROR(Table11[[#This Row],[Total Expenditure]]-Table11[[#This Row],[Total budget]]),"",Table11[[#This Row],[Total Expenditure]]-Table11[[#This Row],[Total budget]]))</f>
        <v/>
      </c>
      <c r="X85" s="216" t="str">
        <f>IF(Table11[[#This Row],[Variance]]="","",IF(ISERROR(Table11[[#This Row],[Variance]]/Table11[[#This Row],[Total budget]]),"",Table11[[#This Row],[Variance]]/Table11[[#This Row],[Total budget]]))</f>
        <v/>
      </c>
    </row>
    <row r="86" spans="2:24" s="70" customFormat="1" ht="12" x14ac:dyDescent="0.3">
      <c r="B86" s="163" t="str">
        <f>IF('INT-Pivots'!AT86="","",'INT-Pivots'!AT86)</f>
        <v/>
      </c>
      <c r="C86" s="162" t="str">
        <f>IF('INT-Pivots'!AU86="","",'INT-Pivots'!AU86)</f>
        <v/>
      </c>
      <c r="D86" s="163" t="str">
        <f>IF('INT-Pivots'!AV86="","",'INT-Pivots'!AV86)</f>
        <v/>
      </c>
      <c r="E86" s="309" t="str">
        <f>IF('INT-Pivots'!BA86="","",'INT-Pivots'!BA86)</f>
        <v/>
      </c>
      <c r="F86" s="308" t="str">
        <f>IF('INT-Pivots'!BB86="","",'INT-Pivots'!BB86)</f>
        <v/>
      </c>
      <c r="G86" s="308" t="str">
        <f>IF('INT-Pivots'!BC86="","",'INT-Pivots'!BC86)</f>
        <v/>
      </c>
      <c r="H86" s="308" t="str">
        <f>IF('INT-Pivots'!BD86="","",'INT-Pivots'!BD86)</f>
        <v/>
      </c>
      <c r="I86" s="315" t="str">
        <f>IF('INT-Pivots'!AZ86="","",'INT-Pivots'!AZ86)</f>
        <v/>
      </c>
      <c r="J86" s="315" t="str">
        <f>IF('INT-Pivots'!AX86="","",'INT-Pivots'!AX86)</f>
        <v/>
      </c>
      <c r="K86" s="315" t="str">
        <f>IF('INT-Pivots'!BA86="","",'INT-Pivots'!BA86)</f>
        <v/>
      </c>
      <c r="L86" s="333"/>
      <c r="M86" s="151"/>
      <c r="N86" s="333"/>
      <c r="O86" s="151"/>
      <c r="P86" s="333"/>
      <c r="Q86" s="151"/>
      <c r="R86" s="333"/>
      <c r="S86" s="151"/>
      <c r="T86" s="333"/>
      <c r="U86" s="159"/>
      <c r="V86" s="335" t="str">
        <f t="shared" si="2"/>
        <v/>
      </c>
      <c r="W86" s="214" t="str">
        <f>IF(Table11[[#This Row],[Total budget]]="","",IF(ISERROR(Table11[[#This Row],[Total Expenditure]]-Table11[[#This Row],[Total budget]]),"",Table11[[#This Row],[Total Expenditure]]-Table11[[#This Row],[Total budget]]))</f>
        <v/>
      </c>
      <c r="X86" s="216" t="str">
        <f>IF(Table11[[#This Row],[Variance]]="","",IF(ISERROR(Table11[[#This Row],[Variance]]/Table11[[#This Row],[Total budget]]),"",Table11[[#This Row],[Variance]]/Table11[[#This Row],[Total budget]]))</f>
        <v/>
      </c>
    </row>
    <row r="87" spans="2:24" s="70" customFormat="1" ht="12" x14ac:dyDescent="0.3">
      <c r="B87" s="163" t="str">
        <f>IF('INT-Pivots'!AT87="","",'INT-Pivots'!AT87)</f>
        <v/>
      </c>
      <c r="C87" s="162" t="str">
        <f>IF('INT-Pivots'!AU87="","",'INT-Pivots'!AU87)</f>
        <v/>
      </c>
      <c r="D87" s="163" t="str">
        <f>IF('INT-Pivots'!AV87="","",'INT-Pivots'!AV87)</f>
        <v/>
      </c>
      <c r="E87" s="309" t="str">
        <f>IF('INT-Pivots'!BA87="","",'INT-Pivots'!BA87)</f>
        <v/>
      </c>
      <c r="F87" s="308" t="str">
        <f>IF('INT-Pivots'!BB87="","",'INT-Pivots'!BB87)</f>
        <v/>
      </c>
      <c r="G87" s="308" t="str">
        <f>IF('INT-Pivots'!BC87="","",'INT-Pivots'!BC87)</f>
        <v/>
      </c>
      <c r="H87" s="308" t="str">
        <f>IF('INT-Pivots'!BD87="","",'INT-Pivots'!BD87)</f>
        <v/>
      </c>
      <c r="I87" s="315" t="str">
        <f>IF('INT-Pivots'!AZ87="","",'INT-Pivots'!AZ87)</f>
        <v/>
      </c>
      <c r="J87" s="315" t="str">
        <f>IF('INT-Pivots'!AX87="","",'INT-Pivots'!AX87)</f>
        <v/>
      </c>
      <c r="K87" s="315" t="str">
        <f>IF('INT-Pivots'!BA87="","",'INT-Pivots'!BA87)</f>
        <v/>
      </c>
      <c r="L87" s="333"/>
      <c r="M87" s="151"/>
      <c r="N87" s="333"/>
      <c r="O87" s="151"/>
      <c r="P87" s="333"/>
      <c r="Q87" s="151"/>
      <c r="R87" s="333"/>
      <c r="S87" s="151"/>
      <c r="T87" s="333"/>
      <c r="U87" s="159"/>
      <c r="V87" s="335" t="str">
        <f t="shared" si="2"/>
        <v/>
      </c>
      <c r="W87" s="214" t="str">
        <f>IF(Table11[[#This Row],[Total budget]]="","",IF(ISERROR(Table11[[#This Row],[Total Expenditure]]-Table11[[#This Row],[Total budget]]),"",Table11[[#This Row],[Total Expenditure]]-Table11[[#This Row],[Total budget]]))</f>
        <v/>
      </c>
      <c r="X87" s="216" t="str">
        <f>IF(Table11[[#This Row],[Variance]]="","",IF(ISERROR(Table11[[#This Row],[Variance]]/Table11[[#This Row],[Total budget]]),"",Table11[[#This Row],[Variance]]/Table11[[#This Row],[Total budget]]))</f>
        <v/>
      </c>
    </row>
    <row r="88" spans="2:24" s="70" customFormat="1" ht="12" x14ac:dyDescent="0.3">
      <c r="B88" s="163" t="str">
        <f>IF('INT-Pivots'!AT88="","",'INT-Pivots'!AT88)</f>
        <v/>
      </c>
      <c r="C88" s="162" t="str">
        <f>IF('INT-Pivots'!AU88="","",'INT-Pivots'!AU88)</f>
        <v/>
      </c>
      <c r="D88" s="163" t="str">
        <f>IF('INT-Pivots'!AV88="","",'INT-Pivots'!AV88)</f>
        <v/>
      </c>
      <c r="E88" s="309" t="str">
        <f>IF('INT-Pivots'!BA88="","",'INT-Pivots'!BA88)</f>
        <v/>
      </c>
      <c r="F88" s="308" t="str">
        <f>IF('INT-Pivots'!BB88="","",'INT-Pivots'!BB88)</f>
        <v/>
      </c>
      <c r="G88" s="308" t="str">
        <f>IF('INT-Pivots'!BC88="","",'INT-Pivots'!BC88)</f>
        <v/>
      </c>
      <c r="H88" s="308" t="str">
        <f>IF('INT-Pivots'!BD88="","",'INT-Pivots'!BD88)</f>
        <v/>
      </c>
      <c r="I88" s="315" t="str">
        <f>IF('INT-Pivots'!AZ88="","",'INT-Pivots'!AZ88)</f>
        <v/>
      </c>
      <c r="J88" s="315" t="str">
        <f>IF('INT-Pivots'!AX88="","",'INT-Pivots'!AX88)</f>
        <v/>
      </c>
      <c r="K88" s="315" t="str">
        <f>IF('INT-Pivots'!BA88="","",'INT-Pivots'!BA88)</f>
        <v/>
      </c>
      <c r="L88" s="333"/>
      <c r="M88" s="151"/>
      <c r="N88" s="333"/>
      <c r="O88" s="151"/>
      <c r="P88" s="333"/>
      <c r="Q88" s="151"/>
      <c r="R88" s="333"/>
      <c r="S88" s="151"/>
      <c r="T88" s="333"/>
      <c r="U88" s="159"/>
      <c r="V88" s="335" t="str">
        <f t="shared" si="2"/>
        <v/>
      </c>
      <c r="W88" s="214" t="str">
        <f>IF(Table11[[#This Row],[Total budget]]="","",IF(ISERROR(Table11[[#This Row],[Total Expenditure]]-Table11[[#This Row],[Total budget]]),"",Table11[[#This Row],[Total Expenditure]]-Table11[[#This Row],[Total budget]]))</f>
        <v/>
      </c>
      <c r="X88" s="216" t="str">
        <f>IF(Table11[[#This Row],[Variance]]="","",IF(ISERROR(Table11[[#This Row],[Variance]]/Table11[[#This Row],[Total budget]]),"",Table11[[#This Row],[Variance]]/Table11[[#This Row],[Total budget]]))</f>
        <v/>
      </c>
    </row>
    <row r="89" spans="2:24" s="70" customFormat="1" ht="12" x14ac:dyDescent="0.3">
      <c r="B89" s="163" t="str">
        <f>IF('INT-Pivots'!AT89="","",'INT-Pivots'!AT89)</f>
        <v/>
      </c>
      <c r="C89" s="162" t="str">
        <f>IF('INT-Pivots'!AU89="","",'INT-Pivots'!AU89)</f>
        <v/>
      </c>
      <c r="D89" s="163" t="str">
        <f>IF('INT-Pivots'!AV89="","",'INT-Pivots'!AV89)</f>
        <v/>
      </c>
      <c r="E89" s="309" t="str">
        <f>IF('INT-Pivots'!BA89="","",'INT-Pivots'!BA89)</f>
        <v/>
      </c>
      <c r="F89" s="308" t="str">
        <f>IF('INT-Pivots'!BB89="","",'INT-Pivots'!BB89)</f>
        <v/>
      </c>
      <c r="G89" s="308" t="str">
        <f>IF('INT-Pivots'!BC89="","",'INT-Pivots'!BC89)</f>
        <v/>
      </c>
      <c r="H89" s="308" t="str">
        <f>IF('INT-Pivots'!BD89="","",'INT-Pivots'!BD89)</f>
        <v/>
      </c>
      <c r="I89" s="315" t="str">
        <f>IF('INT-Pivots'!AZ89="","",'INT-Pivots'!AZ89)</f>
        <v/>
      </c>
      <c r="J89" s="315" t="str">
        <f>IF('INT-Pivots'!AX89="","",'INT-Pivots'!AX89)</f>
        <v/>
      </c>
      <c r="K89" s="315" t="str">
        <f>IF('INT-Pivots'!BA89="","",'INT-Pivots'!BA89)</f>
        <v/>
      </c>
      <c r="L89" s="333"/>
      <c r="M89" s="151"/>
      <c r="N89" s="333"/>
      <c r="O89" s="151"/>
      <c r="P89" s="333"/>
      <c r="Q89" s="151"/>
      <c r="R89" s="333"/>
      <c r="S89" s="151"/>
      <c r="T89" s="333"/>
      <c r="U89" s="159"/>
      <c r="V89" s="335" t="str">
        <f t="shared" si="2"/>
        <v/>
      </c>
      <c r="W89" s="214" t="str">
        <f>IF(Table11[[#This Row],[Total budget]]="","",IF(ISERROR(Table11[[#This Row],[Total Expenditure]]-Table11[[#This Row],[Total budget]]),"",Table11[[#This Row],[Total Expenditure]]-Table11[[#This Row],[Total budget]]))</f>
        <v/>
      </c>
      <c r="X89" s="216" t="str">
        <f>IF(Table11[[#This Row],[Variance]]="","",IF(ISERROR(Table11[[#This Row],[Variance]]/Table11[[#This Row],[Total budget]]),"",Table11[[#This Row],[Variance]]/Table11[[#This Row],[Total budget]]))</f>
        <v/>
      </c>
    </row>
    <row r="90" spans="2:24" s="70" customFormat="1" ht="12" x14ac:dyDescent="0.3">
      <c r="B90" s="163" t="str">
        <f>IF('INT-Pivots'!AT90="","",'INT-Pivots'!AT90)</f>
        <v/>
      </c>
      <c r="C90" s="162" t="str">
        <f>IF('INT-Pivots'!AU90="","",'INT-Pivots'!AU90)</f>
        <v/>
      </c>
      <c r="D90" s="163" t="str">
        <f>IF('INT-Pivots'!AV90="","",'INT-Pivots'!AV90)</f>
        <v/>
      </c>
      <c r="E90" s="309" t="str">
        <f>IF('INT-Pivots'!BA90="","",'INT-Pivots'!BA90)</f>
        <v/>
      </c>
      <c r="F90" s="308" t="str">
        <f>IF('INT-Pivots'!BB90="","",'INT-Pivots'!BB90)</f>
        <v/>
      </c>
      <c r="G90" s="308" t="str">
        <f>IF('INT-Pivots'!BC90="","",'INT-Pivots'!BC90)</f>
        <v/>
      </c>
      <c r="H90" s="308" t="str">
        <f>IF('INT-Pivots'!BD90="","",'INT-Pivots'!BD90)</f>
        <v/>
      </c>
      <c r="I90" s="315" t="str">
        <f>IF('INT-Pivots'!AZ90="","",'INT-Pivots'!AZ90)</f>
        <v/>
      </c>
      <c r="J90" s="315" t="str">
        <f>IF('INT-Pivots'!AX90="","",'INT-Pivots'!AX90)</f>
        <v/>
      </c>
      <c r="K90" s="315" t="str">
        <f>IF('INT-Pivots'!BA90="","",'INT-Pivots'!BA90)</f>
        <v/>
      </c>
      <c r="L90" s="333"/>
      <c r="M90" s="151"/>
      <c r="N90" s="333"/>
      <c r="O90" s="151"/>
      <c r="P90" s="333"/>
      <c r="Q90" s="151"/>
      <c r="R90" s="333"/>
      <c r="S90" s="151"/>
      <c r="T90" s="333"/>
      <c r="U90" s="159"/>
      <c r="V90" s="335" t="str">
        <f t="shared" si="2"/>
        <v/>
      </c>
      <c r="W90" s="214" t="str">
        <f>IF(Table11[[#This Row],[Total budget]]="","",IF(ISERROR(Table11[[#This Row],[Total Expenditure]]-Table11[[#This Row],[Total budget]]),"",Table11[[#This Row],[Total Expenditure]]-Table11[[#This Row],[Total budget]]))</f>
        <v/>
      </c>
      <c r="X90" s="216" t="str">
        <f>IF(Table11[[#This Row],[Variance]]="","",IF(ISERROR(Table11[[#This Row],[Variance]]/Table11[[#This Row],[Total budget]]),"",Table11[[#This Row],[Variance]]/Table11[[#This Row],[Total budget]]))</f>
        <v/>
      </c>
    </row>
    <row r="91" spans="2:24" s="70" customFormat="1" ht="12" x14ac:dyDescent="0.3">
      <c r="B91" s="163" t="str">
        <f>IF('INT-Pivots'!AT91="","",'INT-Pivots'!AT91)</f>
        <v/>
      </c>
      <c r="C91" s="162" t="str">
        <f>IF('INT-Pivots'!AU91="","",'INT-Pivots'!AU91)</f>
        <v/>
      </c>
      <c r="D91" s="163" t="str">
        <f>IF('INT-Pivots'!AV91="","",'INT-Pivots'!AV91)</f>
        <v/>
      </c>
      <c r="E91" s="309" t="str">
        <f>IF('INT-Pivots'!BA91="","",'INT-Pivots'!BA91)</f>
        <v/>
      </c>
      <c r="F91" s="308" t="str">
        <f>IF('INT-Pivots'!BB91="","",'INT-Pivots'!BB91)</f>
        <v/>
      </c>
      <c r="G91" s="308" t="str">
        <f>IF('INT-Pivots'!BC91="","",'INT-Pivots'!BC91)</f>
        <v/>
      </c>
      <c r="H91" s="308" t="str">
        <f>IF('INT-Pivots'!BD91="","",'INT-Pivots'!BD91)</f>
        <v/>
      </c>
      <c r="I91" s="315" t="str">
        <f>IF('INT-Pivots'!AZ91="","",'INT-Pivots'!AZ91)</f>
        <v/>
      </c>
      <c r="J91" s="315" t="str">
        <f>IF('INT-Pivots'!AX91="","",'INT-Pivots'!AX91)</f>
        <v/>
      </c>
      <c r="K91" s="315" t="str">
        <f>IF('INT-Pivots'!BA91="","",'INT-Pivots'!BA91)</f>
        <v/>
      </c>
      <c r="L91" s="333"/>
      <c r="M91" s="151"/>
      <c r="N91" s="333"/>
      <c r="O91" s="151"/>
      <c r="P91" s="333"/>
      <c r="Q91" s="151"/>
      <c r="R91" s="333"/>
      <c r="S91" s="151"/>
      <c r="T91" s="333"/>
      <c r="U91" s="159"/>
      <c r="V91" s="335" t="str">
        <f t="shared" si="2"/>
        <v/>
      </c>
      <c r="W91" s="214" t="str">
        <f>IF(Table11[[#This Row],[Total budget]]="","",IF(ISERROR(Table11[[#This Row],[Total Expenditure]]-Table11[[#This Row],[Total budget]]),"",Table11[[#This Row],[Total Expenditure]]-Table11[[#This Row],[Total budget]]))</f>
        <v/>
      </c>
      <c r="X91" s="216" t="str">
        <f>IF(Table11[[#This Row],[Variance]]="","",IF(ISERROR(Table11[[#This Row],[Variance]]/Table11[[#This Row],[Total budget]]),"",Table11[[#This Row],[Variance]]/Table11[[#This Row],[Total budget]]))</f>
        <v/>
      </c>
    </row>
    <row r="92" spans="2:24" s="70" customFormat="1" ht="12" x14ac:dyDescent="0.3">
      <c r="B92" s="163" t="str">
        <f>IF('INT-Pivots'!AT92="","",'INT-Pivots'!AT92)</f>
        <v/>
      </c>
      <c r="C92" s="162" t="str">
        <f>IF('INT-Pivots'!AU92="","",'INT-Pivots'!AU92)</f>
        <v/>
      </c>
      <c r="D92" s="163" t="str">
        <f>IF('INT-Pivots'!AV92="","",'INT-Pivots'!AV92)</f>
        <v/>
      </c>
      <c r="E92" s="309" t="str">
        <f>IF('INT-Pivots'!BA92="","",'INT-Pivots'!BA92)</f>
        <v/>
      </c>
      <c r="F92" s="308" t="str">
        <f>IF('INT-Pivots'!BB92="","",'INT-Pivots'!BB92)</f>
        <v/>
      </c>
      <c r="G92" s="308" t="str">
        <f>IF('INT-Pivots'!BC92="","",'INT-Pivots'!BC92)</f>
        <v/>
      </c>
      <c r="H92" s="308" t="str">
        <f>IF('INT-Pivots'!BD92="","",'INT-Pivots'!BD92)</f>
        <v/>
      </c>
      <c r="I92" s="315" t="str">
        <f>IF('INT-Pivots'!AZ92="","",'INT-Pivots'!AZ92)</f>
        <v/>
      </c>
      <c r="J92" s="315" t="str">
        <f>IF('INT-Pivots'!AX92="","",'INT-Pivots'!AX92)</f>
        <v/>
      </c>
      <c r="K92" s="315" t="str">
        <f>IF('INT-Pivots'!BA92="","",'INT-Pivots'!BA92)</f>
        <v/>
      </c>
      <c r="L92" s="333"/>
      <c r="M92" s="151"/>
      <c r="N92" s="333"/>
      <c r="O92" s="151"/>
      <c r="P92" s="333"/>
      <c r="Q92" s="151"/>
      <c r="R92" s="333"/>
      <c r="S92" s="151"/>
      <c r="T92" s="333"/>
      <c r="U92" s="159"/>
      <c r="V92" s="335" t="str">
        <f t="shared" si="2"/>
        <v/>
      </c>
      <c r="W92" s="214" t="str">
        <f>IF(Table11[[#This Row],[Total budget]]="","",IF(ISERROR(Table11[[#This Row],[Total Expenditure]]-Table11[[#This Row],[Total budget]]),"",Table11[[#This Row],[Total Expenditure]]-Table11[[#This Row],[Total budget]]))</f>
        <v/>
      </c>
      <c r="X92" s="216" t="str">
        <f>IF(Table11[[#This Row],[Variance]]="","",IF(ISERROR(Table11[[#This Row],[Variance]]/Table11[[#This Row],[Total budget]]),"",Table11[[#This Row],[Variance]]/Table11[[#This Row],[Total budget]]))</f>
        <v/>
      </c>
    </row>
    <row r="93" spans="2:24" s="70" customFormat="1" ht="12" x14ac:dyDescent="0.3">
      <c r="B93" s="163" t="str">
        <f>IF('INT-Pivots'!AT93="","",'INT-Pivots'!AT93)</f>
        <v/>
      </c>
      <c r="C93" s="162" t="str">
        <f>IF('INT-Pivots'!AU93="","",'INT-Pivots'!AU93)</f>
        <v/>
      </c>
      <c r="D93" s="163" t="str">
        <f>IF('INT-Pivots'!AV93="","",'INT-Pivots'!AV93)</f>
        <v/>
      </c>
      <c r="E93" s="309" t="str">
        <f>IF('INT-Pivots'!BA93="","",'INT-Pivots'!BA93)</f>
        <v/>
      </c>
      <c r="F93" s="308" t="str">
        <f>IF('INT-Pivots'!BB93="","",'INT-Pivots'!BB93)</f>
        <v/>
      </c>
      <c r="G93" s="308" t="str">
        <f>IF('INT-Pivots'!BC93="","",'INT-Pivots'!BC93)</f>
        <v/>
      </c>
      <c r="H93" s="308" t="str">
        <f>IF('INT-Pivots'!BD93="","",'INT-Pivots'!BD93)</f>
        <v/>
      </c>
      <c r="I93" s="315" t="str">
        <f>IF('INT-Pivots'!AZ93="","",'INT-Pivots'!AZ93)</f>
        <v/>
      </c>
      <c r="J93" s="315" t="str">
        <f>IF('INT-Pivots'!AX93="","",'INT-Pivots'!AX93)</f>
        <v/>
      </c>
      <c r="K93" s="315" t="str">
        <f>IF('INT-Pivots'!BA93="","",'INT-Pivots'!BA93)</f>
        <v/>
      </c>
      <c r="L93" s="333"/>
      <c r="M93" s="151"/>
      <c r="N93" s="333"/>
      <c r="O93" s="151"/>
      <c r="P93" s="333"/>
      <c r="Q93" s="151"/>
      <c r="R93" s="333"/>
      <c r="S93" s="151"/>
      <c r="T93" s="333"/>
      <c r="U93" s="159"/>
      <c r="V93" s="335" t="str">
        <f t="shared" si="2"/>
        <v/>
      </c>
      <c r="W93" s="214" t="str">
        <f>IF(Table11[[#This Row],[Total budget]]="","",IF(ISERROR(Table11[[#This Row],[Total Expenditure]]-Table11[[#This Row],[Total budget]]),"",Table11[[#This Row],[Total Expenditure]]-Table11[[#This Row],[Total budget]]))</f>
        <v/>
      </c>
      <c r="X93" s="216" t="str">
        <f>IF(Table11[[#This Row],[Variance]]="","",IF(ISERROR(Table11[[#This Row],[Variance]]/Table11[[#This Row],[Total budget]]),"",Table11[[#This Row],[Variance]]/Table11[[#This Row],[Total budget]]))</f>
        <v/>
      </c>
    </row>
    <row r="94" spans="2:24" s="70" customFormat="1" ht="12" x14ac:dyDescent="0.3">
      <c r="B94" s="163" t="str">
        <f>IF('INT-Pivots'!AT94="","",'INT-Pivots'!AT94)</f>
        <v/>
      </c>
      <c r="C94" s="162" t="str">
        <f>IF('INT-Pivots'!AU94="","",'INT-Pivots'!AU94)</f>
        <v/>
      </c>
      <c r="D94" s="163" t="str">
        <f>IF('INT-Pivots'!AV94="","",'INT-Pivots'!AV94)</f>
        <v/>
      </c>
      <c r="E94" s="309" t="str">
        <f>IF('INT-Pivots'!BA94="","",'INT-Pivots'!BA94)</f>
        <v/>
      </c>
      <c r="F94" s="308" t="str">
        <f>IF('INT-Pivots'!BB94="","",'INT-Pivots'!BB94)</f>
        <v/>
      </c>
      <c r="G94" s="308" t="str">
        <f>IF('INT-Pivots'!BC94="","",'INT-Pivots'!BC94)</f>
        <v/>
      </c>
      <c r="H94" s="308" t="str">
        <f>IF('INT-Pivots'!BD94="","",'INT-Pivots'!BD94)</f>
        <v/>
      </c>
      <c r="I94" s="315" t="str">
        <f>IF('INT-Pivots'!AZ94="","",'INT-Pivots'!AZ94)</f>
        <v/>
      </c>
      <c r="J94" s="315" t="str">
        <f>IF('INT-Pivots'!AX94="","",'INT-Pivots'!AX94)</f>
        <v/>
      </c>
      <c r="K94" s="315" t="str">
        <f>IF('INT-Pivots'!BA94="","",'INT-Pivots'!BA94)</f>
        <v/>
      </c>
      <c r="L94" s="333"/>
      <c r="M94" s="151"/>
      <c r="N94" s="333"/>
      <c r="O94" s="151"/>
      <c r="P94" s="333"/>
      <c r="Q94" s="151"/>
      <c r="R94" s="333"/>
      <c r="S94" s="151"/>
      <c r="T94" s="333"/>
      <c r="U94" s="159"/>
      <c r="V94" s="335" t="str">
        <f t="shared" si="2"/>
        <v/>
      </c>
      <c r="W94" s="214" t="str">
        <f>IF(Table11[[#This Row],[Total budget]]="","",IF(ISERROR(Table11[[#This Row],[Total Expenditure]]-Table11[[#This Row],[Total budget]]),"",Table11[[#This Row],[Total Expenditure]]-Table11[[#This Row],[Total budget]]))</f>
        <v/>
      </c>
      <c r="X94" s="216" t="str">
        <f>IF(Table11[[#This Row],[Variance]]="","",IF(ISERROR(Table11[[#This Row],[Variance]]/Table11[[#This Row],[Total budget]]),"",Table11[[#This Row],[Variance]]/Table11[[#This Row],[Total budget]]))</f>
        <v/>
      </c>
    </row>
    <row r="95" spans="2:24" s="70" customFormat="1" ht="12" x14ac:dyDescent="0.3">
      <c r="B95" s="163" t="str">
        <f>IF('INT-Pivots'!AT95="","",'INT-Pivots'!AT95)</f>
        <v/>
      </c>
      <c r="C95" s="162" t="str">
        <f>IF('INT-Pivots'!AU95="","",'INT-Pivots'!AU95)</f>
        <v/>
      </c>
      <c r="D95" s="163" t="str">
        <f>IF('INT-Pivots'!AV95="","",'INT-Pivots'!AV95)</f>
        <v/>
      </c>
      <c r="E95" s="309" t="str">
        <f>IF('INT-Pivots'!BA95="","",'INT-Pivots'!BA95)</f>
        <v/>
      </c>
      <c r="F95" s="308" t="str">
        <f>IF('INT-Pivots'!BB95="","",'INT-Pivots'!BB95)</f>
        <v/>
      </c>
      <c r="G95" s="308" t="str">
        <f>IF('INT-Pivots'!BC95="","",'INT-Pivots'!BC95)</f>
        <v/>
      </c>
      <c r="H95" s="308" t="str">
        <f>IF('INT-Pivots'!BD95="","",'INT-Pivots'!BD95)</f>
        <v/>
      </c>
      <c r="I95" s="315" t="str">
        <f>IF('INT-Pivots'!AZ95="","",'INT-Pivots'!AZ95)</f>
        <v/>
      </c>
      <c r="J95" s="315" t="str">
        <f>IF('INT-Pivots'!AX95="","",'INT-Pivots'!AX95)</f>
        <v/>
      </c>
      <c r="K95" s="315" t="str">
        <f>IF('INT-Pivots'!BA95="","",'INT-Pivots'!BA95)</f>
        <v/>
      </c>
      <c r="L95" s="333"/>
      <c r="M95" s="151"/>
      <c r="N95" s="333"/>
      <c r="O95" s="151"/>
      <c r="P95" s="333"/>
      <c r="Q95" s="151"/>
      <c r="R95" s="333"/>
      <c r="S95" s="151"/>
      <c r="T95" s="333"/>
      <c r="U95" s="159"/>
      <c r="V95" s="335" t="str">
        <f t="shared" si="2"/>
        <v/>
      </c>
      <c r="W95" s="214" t="str">
        <f>IF(Table11[[#This Row],[Total budget]]="","",IF(ISERROR(Table11[[#This Row],[Total Expenditure]]-Table11[[#This Row],[Total budget]]),"",Table11[[#This Row],[Total Expenditure]]-Table11[[#This Row],[Total budget]]))</f>
        <v/>
      </c>
      <c r="X95" s="216" t="str">
        <f>IF(Table11[[#This Row],[Variance]]="","",IF(ISERROR(Table11[[#This Row],[Variance]]/Table11[[#This Row],[Total budget]]),"",Table11[[#This Row],[Variance]]/Table11[[#This Row],[Total budget]]))</f>
        <v/>
      </c>
    </row>
    <row r="96" spans="2:24" s="70" customFormat="1" ht="12" x14ac:dyDescent="0.3">
      <c r="B96" s="163" t="str">
        <f>IF('INT-Pivots'!AT96="","",'INT-Pivots'!AT96)</f>
        <v/>
      </c>
      <c r="C96" s="162" t="str">
        <f>IF('INT-Pivots'!AU96="","",'INT-Pivots'!AU96)</f>
        <v/>
      </c>
      <c r="D96" s="163" t="str">
        <f>IF('INT-Pivots'!AV96="","",'INT-Pivots'!AV96)</f>
        <v/>
      </c>
      <c r="E96" s="309" t="str">
        <f>IF('INT-Pivots'!BA96="","",'INT-Pivots'!BA96)</f>
        <v/>
      </c>
      <c r="F96" s="308" t="str">
        <f>IF('INT-Pivots'!BB96="","",'INT-Pivots'!BB96)</f>
        <v/>
      </c>
      <c r="G96" s="308" t="str">
        <f>IF('INT-Pivots'!BC96="","",'INT-Pivots'!BC96)</f>
        <v/>
      </c>
      <c r="H96" s="308" t="str">
        <f>IF('INT-Pivots'!BD96="","",'INT-Pivots'!BD96)</f>
        <v/>
      </c>
      <c r="I96" s="315" t="str">
        <f>IF('INT-Pivots'!AZ96="","",'INT-Pivots'!AZ96)</f>
        <v/>
      </c>
      <c r="J96" s="315" t="str">
        <f>IF('INT-Pivots'!AX96="","",'INT-Pivots'!AX96)</f>
        <v/>
      </c>
      <c r="K96" s="315" t="str">
        <f>IF('INT-Pivots'!BA96="","",'INT-Pivots'!BA96)</f>
        <v/>
      </c>
      <c r="L96" s="333"/>
      <c r="M96" s="151"/>
      <c r="N96" s="333"/>
      <c r="O96" s="151"/>
      <c r="P96" s="333"/>
      <c r="Q96" s="151"/>
      <c r="R96" s="333"/>
      <c r="S96" s="151"/>
      <c r="T96" s="333"/>
      <c r="U96" s="159"/>
      <c r="V96" s="335" t="str">
        <f t="shared" si="2"/>
        <v/>
      </c>
      <c r="W96" s="214" t="str">
        <f>IF(Table11[[#This Row],[Total budget]]="","",IF(ISERROR(Table11[[#This Row],[Total Expenditure]]-Table11[[#This Row],[Total budget]]),"",Table11[[#This Row],[Total Expenditure]]-Table11[[#This Row],[Total budget]]))</f>
        <v/>
      </c>
      <c r="X96" s="216" t="str">
        <f>IF(Table11[[#This Row],[Variance]]="","",IF(ISERROR(Table11[[#This Row],[Variance]]/Table11[[#This Row],[Total budget]]),"",Table11[[#This Row],[Variance]]/Table11[[#This Row],[Total budget]]))</f>
        <v/>
      </c>
    </row>
    <row r="97" spans="2:24" s="70" customFormat="1" ht="12" x14ac:dyDescent="0.3">
      <c r="B97" s="163" t="str">
        <f>IF('INT-Pivots'!AT97="","",'INT-Pivots'!AT97)</f>
        <v/>
      </c>
      <c r="C97" s="162" t="str">
        <f>IF('INT-Pivots'!AU97="","",'INT-Pivots'!AU97)</f>
        <v/>
      </c>
      <c r="D97" s="163" t="str">
        <f>IF('INT-Pivots'!AV97="","",'INT-Pivots'!AV97)</f>
        <v/>
      </c>
      <c r="E97" s="309" t="str">
        <f>IF('INT-Pivots'!BA97="","",'INT-Pivots'!BA97)</f>
        <v/>
      </c>
      <c r="F97" s="308" t="str">
        <f>IF('INT-Pivots'!BB97="","",'INT-Pivots'!BB97)</f>
        <v/>
      </c>
      <c r="G97" s="308" t="str">
        <f>IF('INT-Pivots'!BC97="","",'INT-Pivots'!BC97)</f>
        <v/>
      </c>
      <c r="H97" s="308" t="str">
        <f>IF('INT-Pivots'!BD97="","",'INT-Pivots'!BD97)</f>
        <v/>
      </c>
      <c r="I97" s="315" t="str">
        <f>IF('INT-Pivots'!AZ97="","",'INT-Pivots'!AZ97)</f>
        <v/>
      </c>
      <c r="J97" s="315" t="str">
        <f>IF('INT-Pivots'!AX97="","",'INT-Pivots'!AX97)</f>
        <v/>
      </c>
      <c r="K97" s="315" t="str">
        <f>IF('INT-Pivots'!BA97="","",'INT-Pivots'!BA97)</f>
        <v/>
      </c>
      <c r="L97" s="333"/>
      <c r="M97" s="151"/>
      <c r="N97" s="333"/>
      <c r="O97" s="151"/>
      <c r="P97" s="333"/>
      <c r="Q97" s="151"/>
      <c r="R97" s="333"/>
      <c r="S97" s="151"/>
      <c r="T97" s="333"/>
      <c r="U97" s="159"/>
      <c r="V97" s="335" t="str">
        <f t="shared" si="2"/>
        <v/>
      </c>
      <c r="W97" s="214" t="str">
        <f>IF(Table11[[#This Row],[Total budget]]="","",IF(ISERROR(Table11[[#This Row],[Total Expenditure]]-Table11[[#This Row],[Total budget]]),"",Table11[[#This Row],[Total Expenditure]]-Table11[[#This Row],[Total budget]]))</f>
        <v/>
      </c>
      <c r="X97" s="216" t="str">
        <f>IF(Table11[[#This Row],[Variance]]="","",IF(ISERROR(Table11[[#This Row],[Variance]]/Table11[[#This Row],[Total budget]]),"",Table11[[#This Row],[Variance]]/Table11[[#This Row],[Total budget]]))</f>
        <v/>
      </c>
    </row>
    <row r="98" spans="2:24" s="70" customFormat="1" ht="12" x14ac:dyDescent="0.3">
      <c r="B98" s="163" t="str">
        <f>IF('INT-Pivots'!AT98="","",'INT-Pivots'!AT98)</f>
        <v/>
      </c>
      <c r="C98" s="162" t="str">
        <f>IF('INT-Pivots'!AU98="","",'INT-Pivots'!AU98)</f>
        <v/>
      </c>
      <c r="D98" s="163" t="str">
        <f>IF('INT-Pivots'!AV98="","",'INT-Pivots'!AV98)</f>
        <v/>
      </c>
      <c r="E98" s="309" t="str">
        <f>IF('INT-Pivots'!BA98="","",'INT-Pivots'!BA98)</f>
        <v/>
      </c>
      <c r="F98" s="308" t="str">
        <f>IF('INT-Pivots'!BB98="","",'INT-Pivots'!BB98)</f>
        <v/>
      </c>
      <c r="G98" s="308" t="str">
        <f>IF('INT-Pivots'!BC98="","",'INT-Pivots'!BC98)</f>
        <v/>
      </c>
      <c r="H98" s="308" t="str">
        <f>IF('INT-Pivots'!BD98="","",'INT-Pivots'!BD98)</f>
        <v/>
      </c>
      <c r="I98" s="315" t="str">
        <f>IF('INT-Pivots'!AZ98="","",'INT-Pivots'!AZ98)</f>
        <v/>
      </c>
      <c r="J98" s="315" t="str">
        <f>IF('INT-Pivots'!AX98="","",'INT-Pivots'!AX98)</f>
        <v/>
      </c>
      <c r="K98" s="315" t="str">
        <f>IF('INT-Pivots'!BA98="","",'INT-Pivots'!BA98)</f>
        <v/>
      </c>
      <c r="L98" s="333"/>
      <c r="M98" s="151"/>
      <c r="N98" s="333"/>
      <c r="O98" s="151"/>
      <c r="P98" s="333"/>
      <c r="Q98" s="151"/>
      <c r="R98" s="333"/>
      <c r="S98" s="151"/>
      <c r="T98" s="333"/>
      <c r="U98" s="159"/>
      <c r="V98" s="335" t="str">
        <f t="shared" si="2"/>
        <v/>
      </c>
      <c r="W98" s="214" t="str">
        <f>IF(Table11[[#This Row],[Total budget]]="","",IF(ISERROR(Table11[[#This Row],[Total Expenditure]]-Table11[[#This Row],[Total budget]]),"",Table11[[#This Row],[Total Expenditure]]-Table11[[#This Row],[Total budget]]))</f>
        <v/>
      </c>
      <c r="X98" s="216" t="str">
        <f>IF(Table11[[#This Row],[Variance]]="","",IF(ISERROR(Table11[[#This Row],[Variance]]/Table11[[#This Row],[Total budget]]),"",Table11[[#This Row],[Variance]]/Table11[[#This Row],[Total budget]]))</f>
        <v/>
      </c>
    </row>
    <row r="99" spans="2:24" s="70" customFormat="1" ht="12" x14ac:dyDescent="0.3">
      <c r="B99" s="163" t="str">
        <f>IF('INT-Pivots'!AT99="","",'INT-Pivots'!AT99)</f>
        <v/>
      </c>
      <c r="C99" s="162" t="str">
        <f>IF('INT-Pivots'!AU99="","",'INT-Pivots'!AU99)</f>
        <v/>
      </c>
      <c r="D99" s="163" t="str">
        <f>IF('INT-Pivots'!AV99="","",'INT-Pivots'!AV99)</f>
        <v/>
      </c>
      <c r="E99" s="309" t="str">
        <f>IF('INT-Pivots'!BA99="","",'INT-Pivots'!BA99)</f>
        <v/>
      </c>
      <c r="F99" s="308" t="str">
        <f>IF('INT-Pivots'!BB99="","",'INT-Pivots'!BB99)</f>
        <v/>
      </c>
      <c r="G99" s="308" t="str">
        <f>IF('INT-Pivots'!BC99="","",'INT-Pivots'!BC99)</f>
        <v/>
      </c>
      <c r="H99" s="308" t="str">
        <f>IF('INT-Pivots'!BD99="","",'INT-Pivots'!BD99)</f>
        <v/>
      </c>
      <c r="I99" s="315" t="str">
        <f>IF('INT-Pivots'!AZ99="","",'INT-Pivots'!AZ99)</f>
        <v/>
      </c>
      <c r="J99" s="315" t="str">
        <f>IF('INT-Pivots'!AX99="","",'INT-Pivots'!AX99)</f>
        <v/>
      </c>
      <c r="K99" s="315" t="str">
        <f>IF('INT-Pivots'!BA99="","",'INT-Pivots'!BA99)</f>
        <v/>
      </c>
      <c r="L99" s="333"/>
      <c r="M99" s="151"/>
      <c r="N99" s="333"/>
      <c r="O99" s="151"/>
      <c r="P99" s="333"/>
      <c r="Q99" s="151"/>
      <c r="R99" s="333"/>
      <c r="S99" s="151"/>
      <c r="T99" s="333"/>
      <c r="U99" s="159"/>
      <c r="V99" s="335" t="str">
        <f t="shared" si="2"/>
        <v/>
      </c>
      <c r="W99" s="214" t="str">
        <f>IF(Table11[[#This Row],[Total budget]]="","",IF(ISERROR(Table11[[#This Row],[Total Expenditure]]-Table11[[#This Row],[Total budget]]),"",Table11[[#This Row],[Total Expenditure]]-Table11[[#This Row],[Total budget]]))</f>
        <v/>
      </c>
      <c r="X99" s="216" t="str">
        <f>IF(Table11[[#This Row],[Variance]]="","",IF(ISERROR(Table11[[#This Row],[Variance]]/Table11[[#This Row],[Total budget]]),"",Table11[[#This Row],[Variance]]/Table11[[#This Row],[Total budget]]))</f>
        <v/>
      </c>
    </row>
    <row r="100" spans="2:24" s="70" customFormat="1" ht="12" x14ac:dyDescent="0.3">
      <c r="B100" s="163" t="str">
        <f>IF('INT-Pivots'!AT100="","",'INT-Pivots'!AT100)</f>
        <v/>
      </c>
      <c r="C100" s="162" t="str">
        <f>IF('INT-Pivots'!AU100="","",'INT-Pivots'!AU100)</f>
        <v/>
      </c>
      <c r="D100" s="163" t="str">
        <f>IF('INT-Pivots'!AV100="","",'INT-Pivots'!AV100)</f>
        <v/>
      </c>
      <c r="E100" s="309" t="str">
        <f>IF('INT-Pivots'!BA100="","",'INT-Pivots'!BA100)</f>
        <v/>
      </c>
      <c r="F100" s="308" t="str">
        <f>IF('INT-Pivots'!BB100="","",'INT-Pivots'!BB100)</f>
        <v/>
      </c>
      <c r="G100" s="308" t="str">
        <f>IF('INT-Pivots'!BC100="","",'INT-Pivots'!BC100)</f>
        <v/>
      </c>
      <c r="H100" s="308" t="str">
        <f>IF('INT-Pivots'!BD100="","",'INT-Pivots'!BD100)</f>
        <v/>
      </c>
      <c r="I100" s="315" t="str">
        <f>IF('INT-Pivots'!AZ100="","",'INT-Pivots'!AZ100)</f>
        <v/>
      </c>
      <c r="J100" s="315" t="str">
        <f>IF('INT-Pivots'!AX100="","",'INT-Pivots'!AX100)</f>
        <v/>
      </c>
      <c r="K100" s="315" t="str">
        <f>IF('INT-Pivots'!BA100="","",'INT-Pivots'!BA100)</f>
        <v/>
      </c>
      <c r="L100" s="333"/>
      <c r="M100" s="151"/>
      <c r="N100" s="333"/>
      <c r="O100" s="151"/>
      <c r="P100" s="333"/>
      <c r="Q100" s="151"/>
      <c r="R100" s="333"/>
      <c r="S100" s="151"/>
      <c r="T100" s="333"/>
      <c r="U100" s="159"/>
      <c r="V100" s="335" t="str">
        <f t="shared" si="2"/>
        <v/>
      </c>
      <c r="W100" s="214" t="str">
        <f>IF(Table11[[#This Row],[Total budget]]="","",IF(ISERROR(Table11[[#This Row],[Total Expenditure]]-Table11[[#This Row],[Total budget]]),"",Table11[[#This Row],[Total Expenditure]]-Table11[[#This Row],[Total budget]]))</f>
        <v/>
      </c>
      <c r="X100" s="216" t="str">
        <f>IF(Table11[[#This Row],[Variance]]="","",IF(ISERROR(Table11[[#This Row],[Variance]]/Table11[[#This Row],[Total budget]]),"",Table11[[#This Row],[Variance]]/Table11[[#This Row],[Total budget]]))</f>
        <v/>
      </c>
    </row>
    <row r="101" spans="2:24" s="70" customFormat="1" ht="12" x14ac:dyDescent="0.3">
      <c r="B101" s="164" t="str">
        <f>IF('INT-Pivots'!AT101="","",'INT-Pivots'!AT101)</f>
        <v/>
      </c>
      <c r="C101" s="165" t="str">
        <f>IF('INT-Pivots'!AU101="","",'INT-Pivots'!AU101)</f>
        <v/>
      </c>
      <c r="D101" s="163" t="str">
        <f>IF('INT-Pivots'!AV101="","",'INT-Pivots'!AV101)</f>
        <v/>
      </c>
      <c r="E101" s="309" t="str">
        <f>IF('INT-Pivots'!BA101="","",'INT-Pivots'!BA101)</f>
        <v/>
      </c>
      <c r="F101" s="308" t="str">
        <f>IF('INT-Pivots'!BB101="","",'INT-Pivots'!BB101)</f>
        <v/>
      </c>
      <c r="G101" s="308" t="str">
        <f>IF('INT-Pivots'!BC101="","",'INT-Pivots'!BC101)</f>
        <v/>
      </c>
      <c r="H101" s="308" t="str">
        <f>IF('INT-Pivots'!BD101="","",'INT-Pivots'!BD101)</f>
        <v/>
      </c>
      <c r="I101" s="316" t="str">
        <f>IF('INT-Pivots'!AZ101="","",'INT-Pivots'!AZ101)</f>
        <v/>
      </c>
      <c r="J101" s="316" t="str">
        <f>IF('INT-Pivots'!AX101="","",'INT-Pivots'!AX101)</f>
        <v/>
      </c>
      <c r="K101" s="316" t="str">
        <f>IF('INT-Pivots'!BA101="","",'INT-Pivots'!BA101)</f>
        <v/>
      </c>
      <c r="L101" s="334"/>
      <c r="M101" s="160"/>
      <c r="N101" s="334"/>
      <c r="O101" s="160"/>
      <c r="P101" s="334"/>
      <c r="Q101" s="160"/>
      <c r="R101" s="334"/>
      <c r="S101" s="160"/>
      <c r="T101" s="334"/>
      <c r="U101" s="161"/>
      <c r="V101" s="336" t="str">
        <f t="shared" si="2"/>
        <v/>
      </c>
      <c r="W101" s="215" t="str">
        <f>IF(Table11[[#This Row],[Total budget]]="","",IF(ISERROR(Table11[[#This Row],[Total Expenditure]]-Table11[[#This Row],[Total budget]]),"",Table11[[#This Row],[Total Expenditure]]-Table11[[#This Row],[Total budget]]))</f>
        <v/>
      </c>
      <c r="X101" s="217" t="str">
        <f>IF(Table11[[#This Row],[Variance]]="","",IF(ISERROR(Table11[[#This Row],[Variance]]/Table11[[#This Row],[Total budget]]),"",Table11[[#This Row],[Variance]]/Table11[[#This Row],[Total budget]]))</f>
        <v/>
      </c>
    </row>
    <row r="102" spans="2:24" x14ac:dyDescent="0.35">
      <c r="C102" s="12"/>
      <c r="D102" s="12"/>
      <c r="E102" s="310"/>
      <c r="L102" s="329"/>
    </row>
    <row r="103" spans="2:24" x14ac:dyDescent="0.35">
      <c r="C103" s="12"/>
      <c r="D103" s="12"/>
      <c r="E103" s="310"/>
    </row>
    <row r="104" spans="2:24" x14ac:dyDescent="0.35">
      <c r="C104" s="12"/>
      <c r="D104" s="12"/>
      <c r="E104" s="310"/>
    </row>
    <row r="105" spans="2:24" x14ac:dyDescent="0.35">
      <c r="C105" s="12"/>
      <c r="D105" s="12"/>
      <c r="E105" s="310"/>
    </row>
    <row r="106" spans="2:24" x14ac:dyDescent="0.35">
      <c r="C106" s="12"/>
      <c r="D106" s="12"/>
      <c r="E106" s="310"/>
    </row>
    <row r="107" spans="2:24" x14ac:dyDescent="0.35">
      <c r="C107" s="12"/>
      <c r="D107" s="12"/>
      <c r="E107" s="310"/>
    </row>
    <row r="108" spans="2:24" x14ac:dyDescent="0.35">
      <c r="C108" s="12"/>
      <c r="D108" s="12"/>
      <c r="E108" s="310"/>
    </row>
    <row r="109" spans="2:24" x14ac:dyDescent="0.35">
      <c r="C109" s="12"/>
      <c r="D109" s="12"/>
      <c r="E109" s="310"/>
    </row>
    <row r="110" spans="2:24" x14ac:dyDescent="0.35">
      <c r="C110" s="12"/>
      <c r="D110" s="12"/>
      <c r="E110" s="310"/>
    </row>
    <row r="111" spans="2:24" x14ac:dyDescent="0.35">
      <c r="C111" s="12"/>
      <c r="D111" s="12"/>
      <c r="E111" s="310"/>
    </row>
    <row r="112" spans="2:24" x14ac:dyDescent="0.35">
      <c r="C112" s="12"/>
      <c r="D112" s="12"/>
      <c r="E112" s="310"/>
    </row>
    <row r="113" spans="3:5" x14ac:dyDescent="0.35">
      <c r="C113" s="12"/>
      <c r="D113" s="12"/>
      <c r="E113" s="310"/>
    </row>
    <row r="114" spans="3:5" x14ac:dyDescent="0.35">
      <c r="C114" s="12"/>
      <c r="D114" s="12"/>
      <c r="E114" s="310"/>
    </row>
    <row r="115" spans="3:5" x14ac:dyDescent="0.35">
      <c r="C115" s="12"/>
      <c r="D115" s="12"/>
      <c r="E115" s="310"/>
    </row>
    <row r="116" spans="3:5" x14ac:dyDescent="0.35">
      <c r="C116" s="12"/>
      <c r="D116" s="12"/>
      <c r="E116" s="310"/>
    </row>
    <row r="117" spans="3:5" x14ac:dyDescent="0.35">
      <c r="C117" s="12"/>
      <c r="D117" s="12"/>
      <c r="E117" s="310"/>
    </row>
    <row r="118" spans="3:5" x14ac:dyDescent="0.35">
      <c r="C118" s="12"/>
      <c r="D118" s="12"/>
      <c r="E118" s="310"/>
    </row>
    <row r="119" spans="3:5" x14ac:dyDescent="0.35">
      <c r="C119" s="12"/>
      <c r="D119" s="12"/>
      <c r="E119" s="310"/>
    </row>
    <row r="120" spans="3:5" x14ac:dyDescent="0.35">
      <c r="C120" s="12"/>
      <c r="D120" s="12"/>
      <c r="E120" s="310"/>
    </row>
    <row r="121" spans="3:5" x14ac:dyDescent="0.35">
      <c r="C121" s="12"/>
      <c r="D121" s="12"/>
      <c r="E121" s="310"/>
    </row>
    <row r="122" spans="3:5" x14ac:dyDescent="0.35">
      <c r="C122" s="12"/>
      <c r="D122" s="12"/>
      <c r="E122" s="310"/>
    </row>
    <row r="123" spans="3:5" x14ac:dyDescent="0.35">
      <c r="C123" s="12"/>
      <c r="D123" s="12"/>
      <c r="E123" s="310"/>
    </row>
    <row r="124" spans="3:5" x14ac:dyDescent="0.35">
      <c r="C124" s="12"/>
      <c r="D124" s="12"/>
      <c r="E124" s="310"/>
    </row>
    <row r="125" spans="3:5" x14ac:dyDescent="0.35">
      <c r="C125" s="12"/>
      <c r="D125" s="12"/>
      <c r="E125" s="310"/>
    </row>
    <row r="126" spans="3:5" x14ac:dyDescent="0.35">
      <c r="C126" s="12"/>
      <c r="D126" s="12"/>
      <c r="E126" s="310"/>
    </row>
    <row r="127" spans="3:5" x14ac:dyDescent="0.35">
      <c r="C127" s="12"/>
      <c r="D127" s="12"/>
      <c r="E127" s="310"/>
    </row>
    <row r="128" spans="3:5" x14ac:dyDescent="0.35">
      <c r="C128" s="12"/>
      <c r="D128" s="12"/>
      <c r="E128" s="310"/>
    </row>
    <row r="129" spans="3:5" x14ac:dyDescent="0.35">
      <c r="C129" s="12"/>
      <c r="D129" s="12"/>
      <c r="E129" s="310"/>
    </row>
    <row r="130" spans="3:5" x14ac:dyDescent="0.35">
      <c r="C130" s="12"/>
      <c r="D130" s="12"/>
      <c r="E130" s="310"/>
    </row>
    <row r="131" spans="3:5" x14ac:dyDescent="0.35">
      <c r="C131" s="12"/>
      <c r="D131" s="12"/>
      <c r="E131" s="310"/>
    </row>
    <row r="132" spans="3:5" x14ac:dyDescent="0.35">
      <c r="C132" s="12"/>
      <c r="D132" s="12"/>
      <c r="E132" s="310"/>
    </row>
    <row r="133" spans="3:5" x14ac:dyDescent="0.35">
      <c r="C133" s="12"/>
      <c r="D133" s="12"/>
      <c r="E133" s="310"/>
    </row>
    <row r="134" spans="3:5" x14ac:dyDescent="0.35">
      <c r="C134" s="12"/>
      <c r="D134" s="12"/>
      <c r="E134" s="310"/>
    </row>
    <row r="135" spans="3:5" x14ac:dyDescent="0.35">
      <c r="C135" s="12"/>
      <c r="D135" s="12"/>
      <c r="E135" s="310"/>
    </row>
    <row r="136" spans="3:5" x14ac:dyDescent="0.35">
      <c r="C136" s="12"/>
      <c r="D136" s="12"/>
      <c r="E136" s="310"/>
    </row>
    <row r="137" spans="3:5" x14ac:dyDescent="0.35">
      <c r="C137" s="12"/>
      <c r="D137" s="12"/>
      <c r="E137" s="310"/>
    </row>
    <row r="138" spans="3:5" x14ac:dyDescent="0.35">
      <c r="C138" s="12"/>
      <c r="D138" s="12"/>
      <c r="E138" s="310"/>
    </row>
    <row r="139" spans="3:5" x14ac:dyDescent="0.35">
      <c r="C139" s="12"/>
      <c r="D139" s="12"/>
      <c r="E139" s="310"/>
    </row>
    <row r="140" spans="3:5" x14ac:dyDescent="0.35">
      <c r="C140" s="12"/>
      <c r="D140" s="12"/>
      <c r="E140" s="310"/>
    </row>
    <row r="141" spans="3:5" x14ac:dyDescent="0.35">
      <c r="C141" s="12"/>
      <c r="D141" s="12"/>
      <c r="E141" s="310"/>
    </row>
    <row r="142" spans="3:5" x14ac:dyDescent="0.35">
      <c r="C142" s="12"/>
      <c r="D142" s="12"/>
      <c r="E142" s="310"/>
    </row>
    <row r="143" spans="3:5" x14ac:dyDescent="0.35">
      <c r="C143" s="12"/>
      <c r="D143" s="12"/>
      <c r="E143" s="310"/>
    </row>
    <row r="144" spans="3:5" x14ac:dyDescent="0.35">
      <c r="C144" s="12"/>
      <c r="D144" s="12"/>
      <c r="E144" s="310"/>
    </row>
    <row r="145" spans="3:5" x14ac:dyDescent="0.35">
      <c r="C145" s="12"/>
      <c r="D145" s="12"/>
      <c r="E145" s="310"/>
    </row>
    <row r="146" spans="3:5" x14ac:dyDescent="0.35">
      <c r="C146" s="12"/>
      <c r="D146" s="12"/>
      <c r="E146" s="310"/>
    </row>
    <row r="147" spans="3:5" x14ac:dyDescent="0.35">
      <c r="C147" s="12"/>
      <c r="D147" s="12"/>
      <c r="E147" s="310"/>
    </row>
    <row r="148" spans="3:5" x14ac:dyDescent="0.35">
      <c r="C148" s="12"/>
      <c r="D148" s="12"/>
      <c r="E148" s="310"/>
    </row>
    <row r="149" spans="3:5" x14ac:dyDescent="0.35">
      <c r="C149" s="12"/>
      <c r="D149" s="12"/>
      <c r="E149" s="310"/>
    </row>
    <row r="150" spans="3:5" x14ac:dyDescent="0.35">
      <c r="C150" s="12"/>
      <c r="D150" s="12"/>
      <c r="E150" s="310"/>
    </row>
  </sheetData>
  <sheetProtection algorithmName="SHA-512" hashValue="1Y5jzUiMTgMNe+DiaKvns1SKgpN/UsydK1AxPBVDMygGGUwN7fO2QNRTYSP5sr2laSVF2/vJbDPFuy8ooMY+vw==" saltValue="kwFzQ0gX4q0QEH6LD9vlpw==" spinCount="100000" sheet="1" formatRows="0"/>
  <mergeCells count="19">
    <mergeCell ref="AM1:AR3"/>
    <mergeCell ref="L4:M4"/>
    <mergeCell ref="N4:O4"/>
    <mergeCell ref="V4:X4"/>
    <mergeCell ref="P4:Q4"/>
    <mergeCell ref="R4:S4"/>
    <mergeCell ref="T4:U4"/>
    <mergeCell ref="V1:X3"/>
    <mergeCell ref="T1:U3"/>
    <mergeCell ref="R1:S3"/>
    <mergeCell ref="P1:Q3"/>
    <mergeCell ref="N1:O3"/>
    <mergeCell ref="L1:M3"/>
    <mergeCell ref="AA1:AF3"/>
    <mergeCell ref="B4:H4"/>
    <mergeCell ref="F1:G1"/>
    <mergeCell ref="Z6:AD10"/>
    <mergeCell ref="Z5:AD5"/>
    <mergeCell ref="AG1:AL3"/>
  </mergeCells>
  <conditionalFormatting sqref="B6:X101">
    <cfRule type="expression" dxfId="15" priority="12">
      <formula>$B6=""</formula>
    </cfRule>
  </conditionalFormatting>
  <conditionalFormatting sqref="N6:O101">
    <cfRule type="expression" dxfId="14" priority="11">
      <formula>$M6=""</formula>
    </cfRule>
  </conditionalFormatting>
  <conditionalFormatting sqref="P6:P101">
    <cfRule type="expression" dxfId="13" priority="6">
      <formula>$M6=""</formula>
    </cfRule>
  </conditionalFormatting>
  <conditionalFormatting sqref="P6:Q101">
    <cfRule type="expression" dxfId="12" priority="10">
      <formula>$O6=""</formula>
    </cfRule>
  </conditionalFormatting>
  <conditionalFormatting sqref="R6:R101">
    <cfRule type="expression" dxfId="11" priority="4">
      <formula>$M6=""</formula>
    </cfRule>
    <cfRule type="expression" dxfId="10" priority="5">
      <formula>$O6=""</formula>
    </cfRule>
  </conditionalFormatting>
  <conditionalFormatting sqref="R6:S101">
    <cfRule type="expression" dxfId="9" priority="9">
      <formula>$Q6=""</formula>
    </cfRule>
  </conditionalFormatting>
  <conditionalFormatting sqref="T6:T101">
    <cfRule type="expression" dxfId="8" priority="1">
      <formula>$M6=""</formula>
    </cfRule>
    <cfRule type="expression" dxfId="7" priority="2">
      <formula>$O6=""</formula>
    </cfRule>
    <cfRule type="expression" dxfId="6" priority="3">
      <formula>$Q6=""</formula>
    </cfRule>
  </conditionalFormatting>
  <conditionalFormatting sqref="T6:U101">
    <cfRule type="expression" dxfId="5" priority="8">
      <formula>$S6=""</formula>
    </cfRule>
  </conditionalFormatting>
  <conditionalFormatting sqref="X6:X101">
    <cfRule type="expression" dxfId="4" priority="7">
      <formula>$X6&gt;0</formula>
    </cfRule>
  </conditionalFormatting>
  <dataValidations count="5">
    <dataValidation type="whole" operator="greaterThanOrEqual" allowBlank="1" showInputMessage="1" showErrorMessage="1" promptTitle="Expenditure amount" prompt="Enter the expenditure amount for this reporting period. If nothing has been spent, enter 0." sqref="T6:T101 N6:N101 R6:R101 P8:P16 P18:P21 P23:P35 P37:P42 P44:P48 P50:P74 P76:P77 P79:P101" xr:uid="{BC14D259-5450-4532-850F-7D78ACD5B5C5}">
      <formula1>0</formula1>
    </dataValidation>
    <dataValidation type="textLength" operator="lessThanOrEqual" allowBlank="1" showInputMessage="1" showErrorMessage="1" promptTitle="Comments" prompt="Explain any changes, variance, or issues here. If no comments, enter &quot;N/A&quot;. " sqref="Q6:Q101 O6:O101 U6:U101 M6:M12 M33:M101" xr:uid="{2800617F-AA42-4228-9C4A-2B6B5BFB0ED5}">
      <formula1>800</formula1>
    </dataValidation>
    <dataValidation type="whole" operator="lessThanOrEqual" allowBlank="1" showInputMessage="1" showErrorMessage="1" promptTitle="Comments" prompt="Explain any changes, variance, or issues here. If no comments, enter &quot;N/A&quot;. " sqref="S6:S101" xr:uid="{16B23178-2E4E-4200-917B-47B3D7B10CBD}">
      <formula1>800</formula1>
    </dataValidation>
    <dataValidation type="decimal" allowBlank="1" showInputMessage="1" showErrorMessage="1" sqref="L7:L102" xr:uid="{C73DF8A4-B1ED-459C-9455-338E5E18EF5A}">
      <formula1>0</formula1>
      <formula2>2</formula2>
    </dataValidation>
    <dataValidation type="decimal" operator="greaterThan" allowBlank="1" showInputMessage="1" showErrorMessage="1" sqref="L6" xr:uid="{E63B712D-2038-4451-94A4-49AA230EBBE3}">
      <formula1>0</formula1>
    </dataValidation>
  </dataValidations>
  <hyperlinks>
    <hyperlink ref="F1" location="'3. Expenditures'!AE6" display="How to use this form" xr:uid="{9DD73E64-0A4A-4DA4-867F-EDE8C73453D3}"/>
  </hyperlinks>
  <pageMargins left="0.25" right="0.25" top="0.75" bottom="0.75" header="0.3" footer="0.3"/>
  <pageSetup paperSize="9"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30BE8-F8DF-480F-AD69-40C84313C009}">
  <sheetPr codeName="Sheet14"/>
  <dimension ref="A1:AQ38"/>
  <sheetViews>
    <sheetView showGridLines="0" zoomScale="80" zoomScaleNormal="80" workbookViewId="0">
      <pane xSplit="5" ySplit="5" topLeftCell="Q10" activePane="bottomRight" state="frozen"/>
      <selection pane="topRight" activeCell="F1" sqref="F1"/>
      <selection pane="bottomLeft" activeCell="A6" sqref="A6"/>
      <selection pane="bottomRight" activeCell="A6" sqref="A6"/>
    </sheetView>
  </sheetViews>
  <sheetFormatPr defaultColWidth="9.1796875" defaultRowHeight="14.5" x14ac:dyDescent="0.35"/>
  <cols>
    <col min="1" max="1" width="1.7265625" style="12" customWidth="1"/>
    <col min="2" max="2" width="26.453125" style="21" customWidth="1"/>
    <col min="3" max="3" width="16.26953125" style="32" customWidth="1"/>
    <col min="4" max="4" width="10.26953125" style="32" customWidth="1"/>
    <col min="5" max="5" width="11.81640625" style="32" customWidth="1"/>
    <col min="6" max="6" width="14.7265625" style="16" customWidth="1"/>
    <col min="7" max="7" width="11.54296875" style="12" customWidth="1"/>
    <col min="8" max="8" width="16.26953125" style="12" customWidth="1"/>
    <col min="9" max="9" width="25.7265625" style="12" customWidth="1"/>
    <col min="10" max="10" width="17.26953125" style="12" customWidth="1"/>
    <col min="11" max="11" width="25.7265625" style="12" customWidth="1"/>
    <col min="12" max="12" width="12.7265625" style="12" customWidth="1"/>
    <col min="13" max="13" width="31.26953125" style="12" customWidth="1"/>
    <col min="14" max="14" width="16.26953125" style="12" customWidth="1"/>
    <col min="15" max="15" width="15" style="12" customWidth="1"/>
    <col min="16" max="16" width="19.453125" style="12" customWidth="1"/>
    <col min="17" max="17" width="15" style="12" customWidth="1"/>
    <col min="18" max="18" width="14" style="12" customWidth="1"/>
    <col min="19" max="19" width="15.26953125" style="12" customWidth="1"/>
    <col min="20" max="20" width="14.1796875" style="12" customWidth="1"/>
    <col min="21" max="21" width="13.26953125" style="12" customWidth="1"/>
    <col min="22" max="22" width="12.453125" style="12" customWidth="1"/>
    <col min="23" max="23" width="16.1796875" style="12" customWidth="1"/>
    <col min="24" max="24" width="20.453125" style="12" customWidth="1"/>
    <col min="25" max="25" width="16.1796875" style="12" customWidth="1"/>
    <col min="26" max="26" width="15" style="12" customWidth="1"/>
    <col min="27" max="27" width="16.453125" style="12" customWidth="1"/>
    <col min="28" max="28" width="11.453125" style="12" customWidth="1"/>
    <col min="29" max="29" width="11.7265625" style="12" customWidth="1"/>
    <col min="30" max="30" width="13.26953125" style="12" customWidth="1"/>
    <col min="31" max="36" width="12.7265625" style="12" hidden="1" customWidth="1"/>
    <col min="37" max="37" width="4.26953125" style="12" customWidth="1"/>
    <col min="38" max="16384" width="9.1796875" style="12"/>
  </cols>
  <sheetData>
    <row r="1" spans="1:43" s="33" customFormat="1" ht="33" customHeight="1" x14ac:dyDescent="0.35">
      <c r="B1" s="85" t="s">
        <v>224</v>
      </c>
      <c r="D1" s="266" t="s">
        <v>90</v>
      </c>
      <c r="E1" s="157"/>
      <c r="F1" s="32"/>
    </row>
    <row r="2" spans="1:43" s="94" customFormat="1" ht="12" x14ac:dyDescent="0.35">
      <c r="B2" s="95" t="str">
        <f>'1.Signature page'!C3</f>
        <v>Enabling Environment for Electric Buses for Public Transport and their Pilot Deployment in Colombo, Sri Lanka (HDV-23-003)</v>
      </c>
      <c r="C2" s="96"/>
      <c r="D2" s="96"/>
      <c r="E2" s="96"/>
      <c r="F2" s="74"/>
    </row>
    <row r="3" spans="1:43" s="94" customFormat="1" ht="12" x14ac:dyDescent="0.35">
      <c r="B3" s="97" t="str">
        <f>'1.Signature page'!C4</f>
        <v>UNDP Sri Lanka</v>
      </c>
      <c r="C3" s="84"/>
      <c r="D3" s="84"/>
      <c r="E3" s="84"/>
      <c r="F3" s="74"/>
    </row>
    <row r="4" spans="1:43" s="94" customFormat="1" ht="19.899999999999999" customHeight="1" thickBot="1" x14ac:dyDescent="0.4">
      <c r="B4" s="112" t="str">
        <f>CONCATENATE("Outputs to report by project end: ",COUNTIF('INT-Pivots'!U6:U50,"*"))</f>
        <v>Outputs to report by project end: 12</v>
      </c>
      <c r="C4" s="84"/>
      <c r="D4" s="84"/>
      <c r="E4" s="84"/>
      <c r="F4" s="74"/>
      <c r="O4" s="432" t="s">
        <v>225</v>
      </c>
      <c r="P4" s="432"/>
      <c r="Q4" s="432"/>
      <c r="R4" s="432"/>
      <c r="S4" s="432"/>
      <c r="T4" s="432"/>
      <c r="U4" s="432"/>
      <c r="V4" s="432"/>
      <c r="W4" s="432" t="s">
        <v>226</v>
      </c>
      <c r="X4" s="432"/>
      <c r="Y4" s="432"/>
      <c r="Z4" s="432"/>
      <c r="AA4" s="432"/>
      <c r="AB4" s="432"/>
      <c r="AC4" s="432"/>
      <c r="AD4" s="432"/>
    </row>
    <row r="5" spans="1:43" s="145" customFormat="1" ht="34.15" customHeight="1" thickBot="1" x14ac:dyDescent="0.4">
      <c r="A5" s="140"/>
      <c r="B5" s="141" t="s">
        <v>227</v>
      </c>
      <c r="C5" s="141" t="s">
        <v>93</v>
      </c>
      <c r="D5" s="142" t="s">
        <v>94</v>
      </c>
      <c r="E5" s="142" t="s">
        <v>95</v>
      </c>
      <c r="F5" s="158" t="s">
        <v>228</v>
      </c>
      <c r="G5" s="143" t="s">
        <v>229</v>
      </c>
      <c r="H5" s="158" t="s">
        <v>230</v>
      </c>
      <c r="I5" s="143" t="s">
        <v>231</v>
      </c>
      <c r="J5" s="158" t="s">
        <v>232</v>
      </c>
      <c r="K5" s="143" t="s">
        <v>233</v>
      </c>
      <c r="L5" s="158" t="s">
        <v>234</v>
      </c>
      <c r="M5" s="143" t="s">
        <v>235</v>
      </c>
      <c r="N5" s="143" t="s">
        <v>236</v>
      </c>
      <c r="O5" s="143" t="s">
        <v>237</v>
      </c>
      <c r="P5" s="143" t="s">
        <v>238</v>
      </c>
      <c r="Q5" s="143" t="s">
        <v>239</v>
      </c>
      <c r="R5" s="143" t="s">
        <v>240</v>
      </c>
      <c r="S5" s="143" t="s">
        <v>241</v>
      </c>
      <c r="T5" s="143" t="s">
        <v>242</v>
      </c>
      <c r="U5" s="143" t="s">
        <v>243</v>
      </c>
      <c r="V5" s="143" t="s">
        <v>244</v>
      </c>
      <c r="W5" s="143" t="s">
        <v>245</v>
      </c>
      <c r="X5" s="143" t="s">
        <v>246</v>
      </c>
      <c r="Y5" s="143" t="s">
        <v>247</v>
      </c>
      <c r="Z5" s="143" t="s">
        <v>248</v>
      </c>
      <c r="AA5" s="143" t="s">
        <v>249</v>
      </c>
      <c r="AB5" s="143" t="s">
        <v>250</v>
      </c>
      <c r="AC5" s="143" t="s">
        <v>251</v>
      </c>
      <c r="AD5" s="143" t="s">
        <v>252</v>
      </c>
      <c r="AE5" s="144" t="s">
        <v>206</v>
      </c>
      <c r="AF5" s="144" t="s">
        <v>102</v>
      </c>
      <c r="AG5" s="144" t="s">
        <v>205</v>
      </c>
      <c r="AH5" s="144" t="s">
        <v>253</v>
      </c>
      <c r="AI5" s="144" t="s">
        <v>101</v>
      </c>
      <c r="AJ5" s="144" t="s">
        <v>254</v>
      </c>
      <c r="AK5" s="140"/>
      <c r="AL5" s="433" t="s">
        <v>33</v>
      </c>
      <c r="AM5" s="433"/>
      <c r="AN5" s="433"/>
      <c r="AO5" s="433"/>
      <c r="AP5" s="433"/>
      <c r="AQ5" s="246"/>
    </row>
    <row r="6" spans="1:43" s="90" customFormat="1" ht="84" x14ac:dyDescent="0.35">
      <c r="A6" s="89"/>
      <c r="B6" s="257" t="str">
        <f>IF('INT-Pivots'!V6="","",'INT-Pivots'!V6)</f>
        <v>Output 1.2 Designing and developing a long-term comprehensive 'Sustainable Low-Carbon Transport Planning' document that provides a policy and regulatory framework for electric bus transport</v>
      </c>
      <c r="C6" s="258" t="str">
        <f>IF('INT-Pivots'!W6="","",'INT-Pivots'!W6)</f>
        <v>Number of plans, policies, laws, or regulations drafted or updated</v>
      </c>
      <c r="D6" s="259" t="str">
        <f>IF('INT-Pivots'!X6="","",'INT-Pivots'!X6)</f>
        <v>1</v>
      </c>
      <c r="E6" s="258" t="str">
        <f>IF('INT-Pivots'!Y6="","",'INT-Pivots'!Y6)</f>
        <v>Planning document</v>
      </c>
      <c r="F6" s="260" t="str">
        <f>IF(ISERROR(VLOOKUP($C6,'Indicator validation'!$P$4:$T$12,2)),"",VLOOKUP($C6,'Indicator validation'!$P$4:$T$12,2))</f>
        <v>Amount:</v>
      </c>
      <c r="G6" s="254"/>
      <c r="H6" s="260" t="str">
        <f>IF(ISERROR(VLOOKUP($C6,'Indicator validation'!$P$4:$T$12,3)),"",VLOOKUP($C6,'Indicator validation'!$P$4:$T$12,3))</f>
        <v>Type:</v>
      </c>
      <c r="I6" s="151"/>
      <c r="J6" s="260" t="str">
        <f>IF(ISERROR(VLOOKUP($C6,'Indicator validation'!$P$4:$T$12,4)),"",VLOOKUP($C6,'Indicator validation'!$P$4:$T$12,4))</f>
        <v>Scale:</v>
      </c>
      <c r="K6" s="151"/>
      <c r="L6" s="260" t="str">
        <f>IF(ISERROR(VLOOKUP($C6,'Indicator validation'!$P$4:$T$12,5)),"",VLOOKUP($C6,'Indicator validation'!$P$4:$T$12,5))</f>
        <v>SLCP mitigation actions and/or targets included:</v>
      </c>
      <c r="M6" s="151"/>
      <c r="N6" s="151"/>
      <c r="O6" s="151"/>
      <c r="P6" s="151"/>
      <c r="Q6" s="151"/>
      <c r="R6" s="151"/>
      <c r="S6" s="151"/>
      <c r="T6" s="151"/>
      <c r="U6" s="151"/>
      <c r="V6" s="261"/>
      <c r="W6" s="151"/>
      <c r="X6" s="151"/>
      <c r="Y6" s="151"/>
      <c r="Z6" s="151"/>
      <c r="AA6" s="151"/>
      <c r="AB6" s="151"/>
      <c r="AC6" s="151"/>
      <c r="AD6" s="262"/>
      <c r="AE6" s="252" t="str">
        <f>IF('INT-Pivots'!U6="","",'INT-Pivots'!U6)</f>
        <v>HDV-23-003/1.2 Designing and developing a long-term comprehensive 'Sustainable Low-Carbon Transport Planning' document that provides a policy and regulatory framework for electric bus transport</v>
      </c>
      <c r="AF6" s="252" t="str">
        <f>IF('INT-Pivots'!AE6="","",'INT-Pivots'!AE6)</f>
        <v>Vehicles &amp; Engines</v>
      </c>
      <c r="AG6" s="252" t="str">
        <f>IF('INT-Pivots'!AC6="","",'INT-Pivots'!AC6)</f>
        <v>Enabling Environment for Electric Buses for Public Transport and their Pilot Deployment in Colombo, Sri Lanka (HDV-23-003)</v>
      </c>
      <c r="AH6" s="252" t="str">
        <f>IF('INT-Pivots'!AF6="","",'INT-Pivots'!AF6)</f>
        <v>Sri Lanka</v>
      </c>
      <c r="AI6" s="252" t="str">
        <f>IF('INT-Pivots'!AD6="","",'INT-Pivots'!AD6)</f>
        <v>United Nations Development Programme (UNDP) - Sri Lanka Country Office (24-035)</v>
      </c>
      <c r="AJ6" s="263" t="str">
        <f>IF(B6="","",VLOOKUP(B6,Dashboard!$B$11:$L$86,9,FALSE))</f>
        <v>no</v>
      </c>
      <c r="AK6" s="89"/>
      <c r="AL6" s="404" t="s">
        <v>255</v>
      </c>
      <c r="AM6" s="434"/>
      <c r="AN6" s="434"/>
      <c r="AO6" s="434"/>
      <c r="AP6" s="434"/>
      <c r="AQ6" s="248"/>
    </row>
    <row r="7" spans="1:43" s="90" customFormat="1" ht="84.5" thickBot="1" x14ac:dyDescent="0.4">
      <c r="A7" s="89"/>
      <c r="B7" s="257" t="str">
        <f>IF('INT-Pivots'!V7="","",'INT-Pivots'!V7)</f>
        <v>Output 1.3 Developing a comprehensive policy, regulatory and guidelines framework to enable e-bus deployment in Sri Lanka for public transport for the Ministry of Transport and Highways</v>
      </c>
      <c r="C7" s="258" t="str">
        <f>IF('INT-Pivots'!W7="","",'INT-Pivots'!W7)</f>
        <v>Number of plans, policies, laws, or regulations drafted or updated</v>
      </c>
      <c r="D7" s="259" t="str">
        <f>IF('INT-Pivots'!X7="","",'INT-Pivots'!X7)</f>
        <v>1</v>
      </c>
      <c r="E7" s="258" t="str">
        <f>IF('INT-Pivots'!Y7="","",'INT-Pivots'!Y7)</f>
        <v>Policy and regulatory framework</v>
      </c>
      <c r="F7" s="260" t="str">
        <f>IF(ISERROR(VLOOKUP($C7,'Indicator validation'!$P$4:$T$12,2)),"",VLOOKUP($C7,'Indicator validation'!$P$4:$T$12,2))</f>
        <v>Amount:</v>
      </c>
      <c r="G7" s="255"/>
      <c r="H7" s="260" t="str">
        <f>IF(ISERROR(VLOOKUP($C7,'Indicator validation'!$P$4:$T$12,3)),"",VLOOKUP($C7,'Indicator validation'!$P$4:$T$12,3))</f>
        <v>Type:</v>
      </c>
      <c r="I7" s="151"/>
      <c r="J7" s="260" t="str">
        <f>IF(ISERROR(VLOOKUP($C7,'Indicator validation'!$P$4:$T$12,4)),"",VLOOKUP($C7,'Indicator validation'!$P$4:$T$12,4))</f>
        <v>Scale:</v>
      </c>
      <c r="K7" s="249"/>
      <c r="L7" s="260" t="str">
        <f>IF(ISERROR(VLOOKUP($C7,'Indicator validation'!$P$4:$T$12,5)),"",VLOOKUP($C7,'Indicator validation'!$P$4:$T$12,5))</f>
        <v>SLCP mitigation actions and/or targets included:</v>
      </c>
      <c r="M7" s="249"/>
      <c r="N7" s="151"/>
      <c r="O7" s="249"/>
      <c r="P7" s="249"/>
      <c r="Q7" s="249"/>
      <c r="R7" s="249"/>
      <c r="S7" s="249"/>
      <c r="T7" s="249"/>
      <c r="U7" s="249"/>
      <c r="V7" s="249"/>
      <c r="W7" s="249"/>
      <c r="X7" s="249"/>
      <c r="Y7" s="249"/>
      <c r="Z7" s="249"/>
      <c r="AA7" s="249"/>
      <c r="AB7" s="249"/>
      <c r="AC7" s="249"/>
      <c r="AD7" s="251"/>
      <c r="AE7" s="252" t="str">
        <f>IF('INT-Pivots'!U7="","",'INT-Pivots'!U7)</f>
        <v>HDV-23-003/1.3 Developing a comprehensive policy, regulatory and guidelines framework to enable e-bus deployment in Sri Lanka for public transport for the Ministry of Transport and Highways</v>
      </c>
      <c r="AF7" s="252" t="str">
        <f>IF('INT-Pivots'!AE7="","",'INT-Pivots'!AE7)</f>
        <v>Vehicles &amp; Engines</v>
      </c>
      <c r="AG7" s="252" t="str">
        <f>IF('INT-Pivots'!AC7="","",'INT-Pivots'!AC7)</f>
        <v>Enabling Environment for Electric Buses for Public Transport and their Pilot Deployment in Colombo, Sri Lanka (HDV-23-003)</v>
      </c>
      <c r="AH7" s="252" t="str">
        <f>IF('INT-Pivots'!AF7="","",'INT-Pivots'!AF7)</f>
        <v>Sri Lanka</v>
      </c>
      <c r="AI7" s="252" t="str">
        <f>IF('INT-Pivots'!AD7="","",'INT-Pivots'!AD7)</f>
        <v>United Nations Development Programme (UNDP) - Sri Lanka Country Office (24-035)</v>
      </c>
      <c r="AJ7" s="249" t="str">
        <f>IF(B7="","",VLOOKUP(B7,Dashboard!$B$11:$L$86,9,FALSE))</f>
        <v>no</v>
      </c>
      <c r="AK7" s="89"/>
      <c r="AL7" s="434"/>
      <c r="AM7" s="434"/>
      <c r="AN7" s="434"/>
      <c r="AO7" s="434"/>
      <c r="AP7" s="434"/>
      <c r="AQ7" s="248"/>
    </row>
    <row r="8" spans="1:43" s="90" customFormat="1" ht="96.5" thickBot="1" x14ac:dyDescent="0.4">
      <c r="A8" s="89"/>
      <c r="B8" s="257" t="str">
        <f>IF('INT-Pivots'!V8="","",'INT-Pivots'!V8)</f>
        <v>Output 1.4 Feasibility studies and analysis that lead to scaling up of low-carbon transport in Sri Lanka, and recommendations for disposal of old vehicles for the Ministry of Transport and Highways and Ministry of Environment</v>
      </c>
      <c r="C8" s="258" t="str">
        <f>IF('INT-Pivots'!W8="","",'INT-Pivots'!W8)</f>
        <v>Number of SLCP knowledge resources or tools produced</v>
      </c>
      <c r="D8" s="259" t="str">
        <f>IF('INT-Pivots'!X8="","",'INT-Pivots'!X8)</f>
        <v>3</v>
      </c>
      <c r="E8" s="258" t="str">
        <f>IF('INT-Pivots'!Y8="","",'INT-Pivots'!Y8)</f>
        <v>Studies/reports</v>
      </c>
      <c r="F8" s="260" t="str">
        <f>IF(ISERROR(VLOOKUP($C8,'Indicator validation'!$P$4:$T$12,2)),"",VLOOKUP($C8,'Indicator validation'!$P$4:$T$12,2))</f>
        <v>Number of resources produced:</v>
      </c>
      <c r="G8" s="255"/>
      <c r="H8" s="260" t="str">
        <f>IF(ISERROR(VLOOKUP($C8,'Indicator validation'!$P$4:$T$12,3)),"",VLOOKUP($C8,'Indicator validation'!$P$4:$T$12,3))</f>
        <v xml:space="preserve">Type of resource: </v>
      </c>
      <c r="I8" s="151"/>
      <c r="J8" s="260" t="str">
        <f>IF(ISERROR(VLOOKUP($C8,'Indicator validation'!$P$4:$T$12,4)),"",VLOOKUP($C8,'Indicator validation'!$P$4:$T$12,4))</f>
        <v>n/a</v>
      </c>
      <c r="K8" s="249"/>
      <c r="L8" s="260" t="str">
        <f>IF(ISERROR(VLOOKUP($C8,'Indicator validation'!$P$4:$T$12,5)),"",VLOOKUP($C8,'Indicator validation'!$P$4:$T$12,5))</f>
        <v>Briefly descbribe how the resource is being used by the intended audience:</v>
      </c>
      <c r="M8" s="249"/>
      <c r="N8" s="151"/>
      <c r="O8" s="249"/>
      <c r="P8" s="249"/>
      <c r="Q8" s="249"/>
      <c r="R8" s="249"/>
      <c r="S8" s="249"/>
      <c r="T8" s="249"/>
      <c r="U8" s="249"/>
      <c r="V8" s="249"/>
      <c r="W8" s="249"/>
      <c r="X8" s="249"/>
      <c r="Y8" s="249"/>
      <c r="Z8" s="249"/>
      <c r="AA8" s="249"/>
      <c r="AB8" s="249"/>
      <c r="AC8" s="249"/>
      <c r="AD8" s="251"/>
      <c r="AE8" s="252" t="str">
        <f>IF('INT-Pivots'!U8="","",'INT-Pivots'!U8)</f>
        <v>HDV-23-003/1.4 Feasibility studies and analysis that lead to scaling up of low-carbon transport in Sri Lanka, and recommendations for disposal of old vehicles for the Ministry of Transport and Highways and Ministry of Environment</v>
      </c>
      <c r="AF8" s="252" t="str">
        <f>IF('INT-Pivots'!AE8="","",'INT-Pivots'!AE8)</f>
        <v>Vehicles &amp; Engines</v>
      </c>
      <c r="AG8" s="252" t="str">
        <f>IF('INT-Pivots'!AC8="","",'INT-Pivots'!AC8)</f>
        <v>Enabling Environment for Electric Buses for Public Transport and their Pilot Deployment in Colombo, Sri Lanka (HDV-23-003)</v>
      </c>
      <c r="AH8" s="252" t="str">
        <f>IF('INT-Pivots'!AF8="","",'INT-Pivots'!AF8)</f>
        <v>Sri Lanka</v>
      </c>
      <c r="AI8" s="252" t="str">
        <f>IF('INT-Pivots'!AD8="","",'INT-Pivots'!AD8)</f>
        <v>United Nations Development Programme (UNDP) - Sri Lanka Country Office (24-035)</v>
      </c>
      <c r="AJ8" s="249" t="str">
        <f>IF(B8="","",VLOOKUP(B8,Dashboard!$B$11:$L$86,9,FALSE))</f>
        <v>no</v>
      </c>
      <c r="AK8" s="89"/>
      <c r="AL8" s="434"/>
      <c r="AM8" s="434"/>
      <c r="AN8" s="434"/>
      <c r="AO8" s="434"/>
      <c r="AP8" s="434"/>
      <c r="AQ8" s="248"/>
    </row>
    <row r="9" spans="1:43" s="90" customFormat="1" ht="12.5" thickBot="1" x14ac:dyDescent="0.4">
      <c r="A9" s="89"/>
      <c r="B9" s="257" t="str">
        <f>IF('INT-Pivots'!V9="","",'INT-Pivots'!V9)</f>
        <v>Output 1.6 Programme Support</v>
      </c>
      <c r="C9" s="258" t="str">
        <f>IF('INT-Pivots'!W9="","",'INT-Pivots'!W9)</f>
        <v>0</v>
      </c>
      <c r="D9" s="259" t="str">
        <f>IF('INT-Pivots'!X9="","",'INT-Pivots'!X9)</f>
        <v>0</v>
      </c>
      <c r="E9" s="258" t="str">
        <f>IF('INT-Pivots'!Y9="","",'INT-Pivots'!Y9)</f>
        <v>0</v>
      </c>
      <c r="F9" s="260" t="str">
        <f>IF(ISERROR(VLOOKUP($C9,'Indicator validation'!$P$4:$T$12,2)),"",VLOOKUP($C9,'Indicator validation'!$P$4:$T$12,2))</f>
        <v/>
      </c>
      <c r="G9" s="255"/>
      <c r="H9" s="260" t="str">
        <f>IF(ISERROR(VLOOKUP($C9,'Indicator validation'!$P$4:$T$12,3)),"",VLOOKUP($C9,'Indicator validation'!$P$4:$T$12,3))</f>
        <v/>
      </c>
      <c r="I9" s="151"/>
      <c r="J9" s="260" t="str">
        <f>IF(ISERROR(VLOOKUP($C9,'Indicator validation'!$P$4:$T$12,4)),"",VLOOKUP($C9,'Indicator validation'!$P$4:$T$12,4))</f>
        <v/>
      </c>
      <c r="K9" s="249"/>
      <c r="L9" s="260" t="str">
        <f>IF(ISERROR(VLOOKUP($C9,'Indicator validation'!$P$4:$T$12,5)),"",VLOOKUP($C9,'Indicator validation'!$P$4:$T$12,5))</f>
        <v/>
      </c>
      <c r="M9" s="249"/>
      <c r="N9" s="151"/>
      <c r="O9" s="249"/>
      <c r="P9" s="249"/>
      <c r="Q9" s="249"/>
      <c r="R9" s="249"/>
      <c r="S9" s="249"/>
      <c r="T9" s="249"/>
      <c r="U9" s="249"/>
      <c r="V9" s="249"/>
      <c r="W9" s="249"/>
      <c r="X9" s="249"/>
      <c r="Y9" s="249"/>
      <c r="Z9" s="249"/>
      <c r="AA9" s="249"/>
      <c r="AB9" s="249"/>
      <c r="AC9" s="249"/>
      <c r="AD9" s="251"/>
      <c r="AE9" s="252" t="str">
        <f>IF('INT-Pivots'!U9="","",'INT-Pivots'!U9)</f>
        <v>HDV-23-003/1.6 Programme Support</v>
      </c>
      <c r="AF9" s="252" t="str">
        <f>IF('INT-Pivots'!AE9="","",'INT-Pivots'!AE9)</f>
        <v>Vehicles &amp; Engines</v>
      </c>
      <c r="AG9" s="252" t="str">
        <f>IF('INT-Pivots'!AC9="","",'INT-Pivots'!AC9)</f>
        <v>Enabling Environment for Electric Buses for Public Transport and their Pilot Deployment in Colombo, Sri Lanka (HDV-23-003)</v>
      </c>
      <c r="AH9" s="252" t="str">
        <f>IF('INT-Pivots'!AF9="","",'INT-Pivots'!AF9)</f>
        <v>Sri Lanka</v>
      </c>
      <c r="AI9" s="252" t="str">
        <f>IF('INT-Pivots'!AD9="","",'INT-Pivots'!AD9)</f>
        <v>United Nations Development Programme (UNDP) - Sri Lanka Country Office (24-035)</v>
      </c>
      <c r="AJ9" s="249" t="str">
        <f>IF(B9="","",VLOOKUP(B9,Dashboard!$B$11:$L$86,9,FALSE))</f>
        <v>no</v>
      </c>
      <c r="AK9" s="89"/>
      <c r="AL9" s="434"/>
      <c r="AM9" s="434"/>
      <c r="AN9" s="434"/>
      <c r="AO9" s="434"/>
      <c r="AP9" s="434"/>
      <c r="AQ9" s="248"/>
    </row>
    <row r="10" spans="1:43" s="90" customFormat="1" ht="72.5" thickBot="1" x14ac:dyDescent="0.4">
      <c r="A10" s="89"/>
      <c r="B10" s="257" t="str">
        <f>IF('INT-Pivots'!V10="","",'INT-Pivots'!V10)</f>
        <v>Output 2.1 Technical, operational, financial, economic and regulatory analysis of electric bus mobility opportunity in Sri Lanka is completed</v>
      </c>
      <c r="C10" s="258" t="str">
        <f>IF('INT-Pivots'!W10="","",'INT-Pivots'!W10)</f>
        <v>Number of SLCP knowledge resources or tools produced</v>
      </c>
      <c r="D10" s="259" t="str">
        <f>IF('INT-Pivots'!X10="","",'INT-Pivots'!X10)</f>
        <v>2</v>
      </c>
      <c r="E10" s="258" t="str">
        <f>IF('INT-Pivots'!Y10="","",'INT-Pivots'!Y10)</f>
        <v>Studies/reports</v>
      </c>
      <c r="F10" s="260" t="str">
        <f>IF(ISERROR(VLOOKUP($C10,'Indicator validation'!$P$4:$T$12,2)),"",VLOOKUP($C10,'Indicator validation'!$P$4:$T$12,2))</f>
        <v>Number of resources produced:</v>
      </c>
      <c r="G10" s="255"/>
      <c r="H10" s="260" t="str">
        <f>IF(ISERROR(VLOOKUP($C10,'Indicator validation'!$P$4:$T$12,3)),"",VLOOKUP($C10,'Indicator validation'!$P$4:$T$12,3))</f>
        <v xml:space="preserve">Type of resource: </v>
      </c>
      <c r="I10" s="249"/>
      <c r="J10" s="260" t="str">
        <f>IF(ISERROR(VLOOKUP($C10,'Indicator validation'!$P$4:$T$12,4)),"",VLOOKUP($C10,'Indicator validation'!$P$4:$T$12,4))</f>
        <v>n/a</v>
      </c>
      <c r="K10" s="249"/>
      <c r="L10" s="260" t="str">
        <f>IF(ISERROR(VLOOKUP($C10,'Indicator validation'!$P$4:$T$12,5)),"",VLOOKUP($C10,'Indicator validation'!$P$4:$T$12,5))</f>
        <v>Briefly descbribe how the resource is being used by the intended audience:</v>
      </c>
      <c r="M10" s="249"/>
      <c r="N10" s="151"/>
      <c r="O10" s="249"/>
      <c r="P10" s="249"/>
      <c r="Q10" s="249"/>
      <c r="R10" s="249"/>
      <c r="S10" s="249"/>
      <c r="T10" s="249"/>
      <c r="U10" s="249"/>
      <c r="V10" s="249"/>
      <c r="W10" s="249"/>
      <c r="X10" s="249"/>
      <c r="Y10" s="249"/>
      <c r="Z10" s="249"/>
      <c r="AA10" s="249"/>
      <c r="AB10" s="249"/>
      <c r="AC10" s="249"/>
      <c r="AD10" s="251"/>
      <c r="AE10" s="252" t="str">
        <f>IF('INT-Pivots'!U10="","",'INT-Pivots'!U10)</f>
        <v>HDV-23-003/2.1 Technical, operational, financial, economic and regulatory analysis of electric bus mobility opportunity in Sri Lanka is completed</v>
      </c>
      <c r="AF10" s="252" t="str">
        <f>IF('INT-Pivots'!AE10="","",'INT-Pivots'!AE10)</f>
        <v>Vehicles &amp; Engines</v>
      </c>
      <c r="AG10" s="252" t="str">
        <f>IF('INT-Pivots'!AC10="","",'INT-Pivots'!AC10)</f>
        <v>Enabling Environment for Electric Buses for Public Transport and their Pilot Deployment in Colombo, Sri Lanka (HDV-23-003)</v>
      </c>
      <c r="AH10" s="252" t="str">
        <f>IF('INT-Pivots'!AF10="","",'INT-Pivots'!AF10)</f>
        <v>Sri Lanka</v>
      </c>
      <c r="AI10" s="252" t="str">
        <f>IF('INT-Pivots'!AD10="","",'INT-Pivots'!AD10)</f>
        <v>United Nations Development Programme (UNDP) - Sri Lanka Country Office (24-035)</v>
      </c>
      <c r="AJ10" s="249" t="str">
        <f>IF(B10="","",VLOOKUP(B10,Dashboard!$B$11:$L$86,9,FALSE))</f>
        <v>no</v>
      </c>
      <c r="AL10" s="247"/>
      <c r="AM10" s="247"/>
      <c r="AN10" s="247"/>
      <c r="AO10" s="247"/>
      <c r="AP10" s="247"/>
    </row>
    <row r="11" spans="1:43" s="90" customFormat="1" ht="120.5" thickBot="1" x14ac:dyDescent="0.4">
      <c r="A11" s="89"/>
      <c r="B11" s="257" t="str">
        <f>IF('INT-Pivots'!V11="","",'INT-Pivots'!V11)</f>
        <v>Output 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v>
      </c>
      <c r="C11" s="258" t="str">
        <f>IF('INT-Pivots'!W11="","",'INT-Pivots'!W11)</f>
        <v>Number of person hours of training provided</v>
      </c>
      <c r="D11" s="259" t="str">
        <f>IF('INT-Pivots'!X11="","",'INT-Pivots'!X11)</f>
        <v>6720</v>
      </c>
      <c r="E11" s="258" t="str">
        <f>IF('INT-Pivots'!Y11="","",'INT-Pivots'!Y11)</f>
        <v>Person hours</v>
      </c>
      <c r="F11" s="260" t="str">
        <f>IF(ISERROR(VLOOKUP($C11,'Indicator validation'!$P$4:$T$12,2)),"",VLOOKUP($C11,'Indicator validation'!$P$4:$T$12,2))</f>
        <v>Number of initiatives:</v>
      </c>
      <c r="G11" s="256"/>
      <c r="H11" s="260" t="str">
        <f>IF(ISERROR(VLOOKUP($C11,'Indicator validation'!$P$4:$T$12,3)),"",VLOOKUP($C11,'Indicator validation'!$P$4:$T$12,3))</f>
        <v>Type of action:</v>
      </c>
      <c r="I11" s="250"/>
      <c r="J11" s="260" t="str">
        <f>IF(ISERROR(VLOOKUP($C11,'Indicator validation'!$P$4:$T$12,4)),"",VLOOKUP($C11,'Indicator validation'!$P$4:$T$12,4))</f>
        <v>Scale:</v>
      </c>
      <c r="K11" s="250"/>
      <c r="L11" s="260" t="str">
        <f>IF(ISERROR(VLOOKUP($C11,'Indicator validation'!$P$4:$T$12,5)),"",VLOOKUP($C11,'Indicator validation'!$P$4:$T$12,5))</f>
        <v>Mitigation actions, targets:</v>
      </c>
      <c r="M11" s="250"/>
      <c r="N11" s="151"/>
      <c r="O11" s="250"/>
      <c r="P11" s="250"/>
      <c r="Q11" s="250"/>
      <c r="R11" s="250"/>
      <c r="S11" s="250"/>
      <c r="T11" s="250"/>
      <c r="U11" s="250"/>
      <c r="V11" s="250"/>
      <c r="W11" s="250"/>
      <c r="X11" s="250"/>
      <c r="Y11" s="250"/>
      <c r="Z11" s="250"/>
      <c r="AA11" s="250"/>
      <c r="AB11" s="250"/>
      <c r="AC11" s="250"/>
      <c r="AD11" s="253"/>
      <c r="AE11" s="252" t="str">
        <f>IF('INT-Pivots'!U11="","",'INT-Pivots'!U11)</f>
        <v>HDV-23-003/2.2 Knowledge and capacity improved amongst local stakeholders (MoTH, MoP&amp;E, NTC, WPRPTA, CMC, and public bus operators) on risks, technical standards, and operational issues of deployment of electric buses. All capacity building measures will include a certain minimum percentage of women trainees.</v>
      </c>
      <c r="AF11" s="252" t="str">
        <f>IF('INT-Pivots'!AE11="","",'INT-Pivots'!AE11)</f>
        <v>Vehicles &amp; Engines</v>
      </c>
      <c r="AG11" s="252" t="str">
        <f>IF('INT-Pivots'!AC11="","",'INT-Pivots'!AC11)</f>
        <v>Enabling Environment for Electric Buses for Public Transport and their Pilot Deployment in Colombo, Sri Lanka (HDV-23-003)</v>
      </c>
      <c r="AH11" s="252" t="str">
        <f>IF('INT-Pivots'!AF11="","",'INT-Pivots'!AF11)</f>
        <v>Sri Lanka</v>
      </c>
      <c r="AI11" s="252" t="str">
        <f>IF('INT-Pivots'!AD11="","",'INT-Pivots'!AD11)</f>
        <v>United Nations Development Programme (UNDP) - Sri Lanka Country Office (24-035)</v>
      </c>
      <c r="AJ11" s="249" t="e">
        <f>IF(B11="","",VLOOKUP(B11,Dashboard!$B$11:$L$86,9,FALSE))</f>
        <v>#VALUE!</v>
      </c>
    </row>
    <row r="12" spans="1:43" s="90" customFormat="1" ht="168.5" thickBot="1" x14ac:dyDescent="0.4">
      <c r="A12" s="89"/>
      <c r="B12" s="257" t="str">
        <f>IF('INT-Pivots'!V12="","",'INT-Pivots'!V12)</f>
        <v>Output 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v>
      </c>
      <c r="C12" s="258" t="str">
        <f>IF('INT-Pivots'!W12="","",'INT-Pivots'!W12)</f>
        <v>Number of person hours of training provided</v>
      </c>
      <c r="D12" s="259" t="str">
        <f>IF('INT-Pivots'!X12="","",'INT-Pivots'!X12)</f>
        <v>9840</v>
      </c>
      <c r="E12" s="258" t="str">
        <f>IF('INT-Pivots'!Y12="","",'INT-Pivots'!Y12)</f>
        <v>Person hours</v>
      </c>
      <c r="F12" s="260" t="str">
        <f>IF(ISERROR(VLOOKUP($C12,'Indicator validation'!$P$4:$T$12,2)),"",VLOOKUP($C12,'Indicator validation'!$P$4:$T$12,2))</f>
        <v>Number of initiatives:</v>
      </c>
      <c r="G12" s="255"/>
      <c r="H12" s="260" t="str">
        <f>IF(ISERROR(VLOOKUP($C12,'Indicator validation'!$P$4:$T$12,3)),"",VLOOKUP($C12,'Indicator validation'!$P$4:$T$12,3))</f>
        <v>Type of action:</v>
      </c>
      <c r="I12" s="151"/>
      <c r="J12" s="260" t="str">
        <f>IF(ISERROR(VLOOKUP($C12,'Indicator validation'!$P$4:$T$12,4)),"",VLOOKUP($C12,'Indicator validation'!$P$4:$T$12,4))</f>
        <v>Scale:</v>
      </c>
      <c r="K12" s="249"/>
      <c r="L12" s="260" t="str">
        <f>IF(ISERROR(VLOOKUP($C12,'Indicator validation'!$P$4:$T$12,5)),"",VLOOKUP($C12,'Indicator validation'!$P$4:$T$12,5))</f>
        <v>Mitigation actions, targets:</v>
      </c>
      <c r="M12" s="249"/>
      <c r="N12" s="151"/>
      <c r="O12" s="249"/>
      <c r="P12" s="249"/>
      <c r="Q12" s="249"/>
      <c r="R12" s="249"/>
      <c r="S12" s="249"/>
      <c r="T12" s="249"/>
      <c r="U12" s="249"/>
      <c r="V12" s="249"/>
      <c r="W12" s="249"/>
      <c r="X12" s="249"/>
      <c r="Y12" s="249"/>
      <c r="Z12" s="249"/>
      <c r="AA12" s="249"/>
      <c r="AB12" s="249"/>
      <c r="AC12" s="249"/>
      <c r="AD12" s="251"/>
      <c r="AE12" s="252" t="str">
        <f>IF('INT-Pivots'!U12="","",'INT-Pivots'!U12)</f>
        <v>HDV-23-003/3.1 Improved knowledge and capacity among local private stakeholders (private bus operator association, bus drivers’ and workshop technicians’ associations, and commercial banks/financial institutions/finance and insurance associations) on risks, technical standards, and operational issues of deployment of electric buses. All capacity building measures will include a certain minimum percentage of women trainees.</v>
      </c>
      <c r="AF12" s="252" t="str">
        <f>IF('INT-Pivots'!AE12="","",'INT-Pivots'!AE12)</f>
        <v>Vehicles &amp; Engines</v>
      </c>
      <c r="AG12" s="252" t="str">
        <f>IF('INT-Pivots'!AC12="","",'INT-Pivots'!AC12)</f>
        <v>Enabling Environment for Electric Buses for Public Transport and their Pilot Deployment in Colombo, Sri Lanka (HDV-23-003)</v>
      </c>
      <c r="AH12" s="252" t="str">
        <f>IF('INT-Pivots'!AF12="","",'INT-Pivots'!AF12)</f>
        <v>Sri Lanka</v>
      </c>
      <c r="AI12" s="252" t="str">
        <f>IF('INT-Pivots'!AD12="","",'INT-Pivots'!AD12)</f>
        <v>United Nations Development Programme (UNDP) - Sri Lanka Country Office (24-035)</v>
      </c>
      <c r="AJ12" s="249" t="e">
        <f>IF(B12="","",VLOOKUP(B12,Dashboard!$B$11:$L$86,9,FALSE))</f>
        <v>#VALUE!</v>
      </c>
    </row>
    <row r="13" spans="1:43" s="90" customFormat="1" ht="84.5" thickBot="1" x14ac:dyDescent="0.4">
      <c r="A13" s="89"/>
      <c r="B13" s="257" t="str">
        <f>IF('INT-Pivots'!V13="","",'INT-Pivots'!V13)</f>
        <v>Output 3.2 Increased awareness and sensitization among local residents regarding the benefits of using public transport in general, and low-carbon electric mobility in particular, including safety aspects for women</v>
      </c>
      <c r="C13" s="258" t="str">
        <f>IF('INT-Pivots'!W13="","",'INT-Pivots'!W13)</f>
        <v>Number of partnerships, associations, or campaigns launched to drive SLCP action</v>
      </c>
      <c r="D13" s="259" t="str">
        <f>IF('INT-Pivots'!X13="","",'INT-Pivots'!X13)</f>
        <v>35</v>
      </c>
      <c r="E13" s="258" t="str">
        <f>IF('INT-Pivots'!Y13="","",'INT-Pivots'!Y13)</f>
        <v>Campaigns</v>
      </c>
      <c r="F13" s="260" t="str">
        <f>IF(ISERROR(VLOOKUP($C13,'Indicator validation'!$P$4:$T$12,2)),"",VLOOKUP($C13,'Indicator validation'!$P$4:$T$12,2))</f>
        <v>Number of initiatives:</v>
      </c>
      <c r="G13" s="255"/>
      <c r="H13" s="260" t="str">
        <f>IF(ISERROR(VLOOKUP($C13,'Indicator validation'!$P$4:$T$12,3)),"",VLOOKUP($C13,'Indicator validation'!$P$4:$T$12,3))</f>
        <v>Type of action:</v>
      </c>
      <c r="I13" s="151"/>
      <c r="J13" s="260" t="str">
        <f>IF(ISERROR(VLOOKUP($C13,'Indicator validation'!$P$4:$T$12,4)),"",VLOOKUP($C13,'Indicator validation'!$P$4:$T$12,4))</f>
        <v>Scale:</v>
      </c>
      <c r="K13" s="249"/>
      <c r="L13" s="260" t="str">
        <f>IF(ISERROR(VLOOKUP($C13,'Indicator validation'!$P$4:$T$12,5)),"",VLOOKUP($C13,'Indicator validation'!$P$4:$T$12,5))</f>
        <v>Mitigation actions, targets:</v>
      </c>
      <c r="M13" s="249"/>
      <c r="N13" s="151"/>
      <c r="O13" s="249"/>
      <c r="P13" s="249"/>
      <c r="Q13" s="249"/>
      <c r="R13" s="249"/>
      <c r="S13" s="249"/>
      <c r="T13" s="249"/>
      <c r="U13" s="249"/>
      <c r="V13" s="249"/>
      <c r="W13" s="249"/>
      <c r="X13" s="249"/>
      <c r="Y13" s="249"/>
      <c r="Z13" s="249"/>
      <c r="AA13" s="249"/>
      <c r="AB13" s="249"/>
      <c r="AC13" s="249"/>
      <c r="AD13" s="251"/>
      <c r="AE13" s="252" t="str">
        <f>IF('INT-Pivots'!U13="","",'INT-Pivots'!U13)</f>
        <v>HDV-23-003/3.2 Increased awareness and sensitization among local residents regarding the benefits of using public transport in general, and low-carbon electric mobility in particular, including safety aspects for women</v>
      </c>
      <c r="AF13" s="252" t="str">
        <f>IF('INT-Pivots'!AE13="","",'INT-Pivots'!AE13)</f>
        <v>Vehicles &amp; Engines</v>
      </c>
      <c r="AG13" s="252" t="str">
        <f>IF('INT-Pivots'!AC13="","",'INT-Pivots'!AC13)</f>
        <v>Enabling Environment for Electric Buses for Public Transport and their Pilot Deployment in Colombo, Sri Lanka (HDV-23-003)</v>
      </c>
      <c r="AH13" s="252" t="str">
        <f>IF('INT-Pivots'!AF13="","",'INT-Pivots'!AF13)</f>
        <v>Sri Lanka</v>
      </c>
      <c r="AI13" s="252" t="str">
        <f>IF('INT-Pivots'!AD13="","",'INT-Pivots'!AD13)</f>
        <v>United Nations Development Programme (UNDP) - Sri Lanka Country Office (24-035)</v>
      </c>
      <c r="AJ13" s="249" t="str">
        <f>IF(B13="","",VLOOKUP(B13,Dashboard!$B$11:$L$86,9,FALSE))</f>
        <v>no</v>
      </c>
    </row>
    <row r="14" spans="1:43" s="90" customFormat="1" ht="84.5" thickBot="1" x14ac:dyDescent="0.4">
      <c r="A14" s="89"/>
      <c r="B14" s="257" t="str">
        <f>IF('INT-Pivots'!V14="","",'INT-Pivots'!V14)</f>
        <v>Output 4.1 5 small/medium 9-metre buses deployed through public private partnerships in Colombo Municipal area after selection of vendor/OEM through a competitive tender process as per UN procurement rules</v>
      </c>
      <c r="C14" s="258" t="str">
        <f>IF('INT-Pivots'!W14="","",'INT-Pivots'!W14)</f>
        <v>Number of tools, equipment, or technologies installed</v>
      </c>
      <c r="D14" s="259" t="str">
        <f>IF('INT-Pivots'!X14="","",'INT-Pivots'!X14)</f>
        <v>5</v>
      </c>
      <c r="E14" s="258" t="str">
        <f>IF('INT-Pivots'!Y14="","",'INT-Pivots'!Y14)</f>
        <v>Electric buses</v>
      </c>
      <c r="F14" s="260" t="str">
        <f>IF(ISERROR(VLOOKUP($C14,'Indicator validation'!$P$4:$T$12,2)),"",VLOOKUP($C14,'Indicator validation'!$P$4:$T$12,2))</f>
        <v>Number of resources produced:</v>
      </c>
      <c r="G14" s="255"/>
      <c r="H14" s="260" t="str">
        <f>IF(ISERROR(VLOOKUP($C14,'Indicator validation'!$P$4:$T$12,3)),"",VLOOKUP($C14,'Indicator validation'!$P$4:$T$12,3))</f>
        <v xml:space="preserve">Type of resource: </v>
      </c>
      <c r="I14" s="151"/>
      <c r="J14" s="260" t="str">
        <f>IF(ISERROR(VLOOKUP($C14,'Indicator validation'!$P$4:$T$12,4)),"",VLOOKUP($C14,'Indicator validation'!$P$4:$T$12,4))</f>
        <v>n/a</v>
      </c>
      <c r="K14" s="249"/>
      <c r="L14" s="260" t="str">
        <f>IF(ISERROR(VLOOKUP($C14,'Indicator validation'!$P$4:$T$12,5)),"",VLOOKUP($C14,'Indicator validation'!$P$4:$T$12,5))</f>
        <v>Briefly descbribe how the resource is being used by the intended audience:</v>
      </c>
      <c r="M14" s="249"/>
      <c r="N14" s="151"/>
      <c r="O14" s="249"/>
      <c r="P14" s="249"/>
      <c r="Q14" s="249"/>
      <c r="R14" s="249"/>
      <c r="S14" s="249"/>
      <c r="T14" s="249"/>
      <c r="U14" s="249"/>
      <c r="V14" s="249"/>
      <c r="W14" s="249"/>
      <c r="X14" s="249"/>
      <c r="Y14" s="249"/>
      <c r="Z14" s="249"/>
      <c r="AA14" s="249"/>
      <c r="AB14" s="249"/>
      <c r="AC14" s="249"/>
      <c r="AD14" s="251"/>
      <c r="AE14" s="252" t="str">
        <f>IF('INT-Pivots'!U14="","",'INT-Pivots'!U14)</f>
        <v>HDV-23-003/4.1 5 small/medium 9-metre buses deployed through public private partnerships in Colombo Municipal area after selection of vendor/OEM through a competitive tender process as per UN procurement rules</v>
      </c>
      <c r="AF14" s="252" t="str">
        <f>IF('INT-Pivots'!AE14="","",'INT-Pivots'!AE14)</f>
        <v>Vehicles &amp; Engines</v>
      </c>
      <c r="AG14" s="252" t="str">
        <f>IF('INT-Pivots'!AC14="","",'INT-Pivots'!AC14)</f>
        <v>Enabling Environment for Electric Buses for Public Transport and their Pilot Deployment in Colombo, Sri Lanka (HDV-23-003)</v>
      </c>
      <c r="AH14" s="252" t="str">
        <f>IF('INT-Pivots'!AF14="","",'INT-Pivots'!AF14)</f>
        <v>Sri Lanka</v>
      </c>
      <c r="AI14" s="252" t="str">
        <f>IF('INT-Pivots'!AD14="","",'INT-Pivots'!AD14)</f>
        <v>United Nations Development Programme (UNDP) - Sri Lanka Country Office (24-035)</v>
      </c>
      <c r="AJ14" s="249" t="str">
        <f>IF(B14="","",VLOOKUP(B14,Dashboard!$B$11:$L$86,9,FALSE))</f>
        <v>no</v>
      </c>
    </row>
    <row r="15" spans="1:43" s="100" customFormat="1" ht="72.5" thickBot="1" x14ac:dyDescent="0.35">
      <c r="A15" s="99"/>
      <c r="B15" s="257" t="str">
        <f>IF('INT-Pivots'!V15="","",'INT-Pivots'!V15)</f>
        <v>Output 5.1 A 45- to 60-minute webinar about the project approach and outcomes delivered to CCAC partners and project stakeholders no later than the project end date</v>
      </c>
      <c r="C15" s="258" t="str">
        <f>IF('INT-Pivots'!W15="","",'INT-Pivots'!W15)</f>
        <v>Number of public events, webinars, or side events hosted</v>
      </c>
      <c r="D15" s="259" t="str">
        <f>IF('INT-Pivots'!X15="","",'INT-Pivots'!X15)</f>
        <v>1</v>
      </c>
      <c r="E15" s="258" t="str">
        <f>IF('INT-Pivots'!Y15="","",'INT-Pivots'!Y15)</f>
        <v>Number of webinars held</v>
      </c>
      <c r="F15" s="260" t="str">
        <f>IF(ISERROR(VLOOKUP($C15,'Indicator validation'!$P$4:$T$12,2)),"",VLOOKUP($C15,'Indicator validation'!$P$4:$T$12,2))</f>
        <v>Number of events hosted:</v>
      </c>
      <c r="G15" s="255"/>
      <c r="H15" s="260" t="str">
        <f>IF(ISERROR(VLOOKUP($C15,'Indicator validation'!$P$4:$T$12,3)),"",VLOOKUP($C15,'Indicator validation'!$P$4:$T$12,3))</f>
        <v>Size of event:</v>
      </c>
      <c r="I15" s="151"/>
      <c r="J15" s="260" t="str">
        <f>IF(ISERROR(VLOOKUP($C15,'Indicator validation'!$P$4:$T$12,4)),"",VLOOKUP($C15,'Indicator validation'!$P$4:$T$12,4))</f>
        <v>n/a</v>
      </c>
      <c r="K15" s="249"/>
      <c r="L15" s="260" t="str">
        <f>IF(ISERROR(VLOOKUP($C15,'Indicator validation'!$P$4:$T$12,5)),"",VLOOKUP($C15,'Indicator validation'!$P$4:$T$12,5))</f>
        <v>Link to the event details:</v>
      </c>
      <c r="M15" s="249"/>
      <c r="N15" s="151"/>
      <c r="O15" s="249"/>
      <c r="P15" s="249"/>
      <c r="Q15" s="249"/>
      <c r="R15" s="249"/>
      <c r="S15" s="249"/>
      <c r="T15" s="249"/>
      <c r="U15" s="249"/>
      <c r="V15" s="249"/>
      <c r="W15" s="249"/>
      <c r="X15" s="249"/>
      <c r="Y15" s="249"/>
      <c r="Z15" s="249"/>
      <c r="AA15" s="249"/>
      <c r="AB15" s="249"/>
      <c r="AC15" s="249"/>
      <c r="AD15" s="251"/>
      <c r="AE15" s="252" t="str">
        <f>IF('INT-Pivots'!U15="","",'INT-Pivots'!U15)</f>
        <v>HDV-23-003/5.1 A 45- to 60-minute webinar about the project approach and outcomes delivered to CCAC partners and project stakeholders no later than the project end date</v>
      </c>
      <c r="AF15" s="252" t="str">
        <f>IF('INT-Pivots'!AE15="","",'INT-Pivots'!AE15)</f>
        <v>Vehicles &amp; Engines</v>
      </c>
      <c r="AG15" s="252" t="str">
        <f>IF('INT-Pivots'!AC15="","",'INT-Pivots'!AC15)</f>
        <v>Enabling Environment for Electric Buses for Public Transport and their Pilot Deployment in Colombo, Sri Lanka (HDV-23-003)</v>
      </c>
      <c r="AH15" s="252" t="str">
        <f>IF('INT-Pivots'!AF15="","",'INT-Pivots'!AF15)</f>
        <v>Sri Lanka</v>
      </c>
      <c r="AI15" s="252" t="str">
        <f>IF('INT-Pivots'!AD15="","",'INT-Pivots'!AD15)</f>
        <v>United Nations Development Programme (UNDP) - Sri Lanka Country Office (24-035)</v>
      </c>
      <c r="AJ15" s="249" t="str">
        <f>IF(B15="","",VLOOKUP(B15,Dashboard!$B$11:$L$86,9,FALSE))</f>
        <v>no</v>
      </c>
    </row>
    <row r="16" spans="1:43" s="100" customFormat="1" ht="84.5" thickBot="1" x14ac:dyDescent="0.35">
      <c r="A16" s="99"/>
      <c r="B16" s="257" t="str">
        <f>IF('INT-Pivots'!V16="","",'INT-Pivots'!V16)</f>
        <v>Output 5.2 A 5- to 10-page case study or guidance document to support the replication or scale up of the project activities and/or results for potential public and private sector operators/stakeholders</v>
      </c>
      <c r="C16" s="258" t="str">
        <f>IF('INT-Pivots'!W16="","",'INT-Pivots'!W16)</f>
        <v>Number of SLCP knowledge resources or tools produced</v>
      </c>
      <c r="D16" s="259" t="str">
        <f>IF('INT-Pivots'!X16="","",'INT-Pivots'!X16)</f>
        <v>1</v>
      </c>
      <c r="E16" s="258" t="str">
        <f>IF('INT-Pivots'!Y16="","",'INT-Pivots'!Y16)</f>
        <v>Document</v>
      </c>
      <c r="F16" s="260" t="str">
        <f>IF(ISERROR(VLOOKUP($C16,'Indicator validation'!$P$4:$T$12,2)),"",VLOOKUP($C16,'Indicator validation'!$P$4:$T$12,2))</f>
        <v>Number of resources produced:</v>
      </c>
      <c r="G16" s="255"/>
      <c r="H16" s="260" t="str">
        <f>IF(ISERROR(VLOOKUP($C16,'Indicator validation'!$P$4:$T$12,3)),"",VLOOKUP($C16,'Indicator validation'!$P$4:$T$12,3))</f>
        <v xml:space="preserve">Type of resource: </v>
      </c>
      <c r="I16" s="151"/>
      <c r="J16" s="260" t="str">
        <f>IF(ISERROR(VLOOKUP($C16,'Indicator validation'!$P$4:$T$12,4)),"",VLOOKUP($C16,'Indicator validation'!$P$4:$T$12,4))</f>
        <v>n/a</v>
      </c>
      <c r="K16" s="249"/>
      <c r="L16" s="260" t="str">
        <f>IF(ISERROR(VLOOKUP($C16,'Indicator validation'!$P$4:$T$12,5)),"",VLOOKUP($C16,'Indicator validation'!$P$4:$T$12,5))</f>
        <v>Briefly descbribe how the resource is being used by the intended audience:</v>
      </c>
      <c r="M16" s="249"/>
      <c r="N16" s="151"/>
      <c r="O16" s="249"/>
      <c r="P16" s="249"/>
      <c r="Q16" s="249"/>
      <c r="R16" s="249"/>
      <c r="S16" s="249"/>
      <c r="T16" s="249"/>
      <c r="U16" s="249"/>
      <c r="V16" s="249"/>
      <c r="W16" s="249"/>
      <c r="X16" s="249"/>
      <c r="Y16" s="249"/>
      <c r="Z16" s="249"/>
      <c r="AA16" s="249"/>
      <c r="AB16" s="249"/>
      <c r="AC16" s="249"/>
      <c r="AD16" s="251"/>
      <c r="AE16" s="252" t="str">
        <f>IF('INT-Pivots'!U16="","",'INT-Pivots'!U16)</f>
        <v>HDV-23-003/5.2 A 5- to 10-page case study or guidance document to support the replication or scale up of the project activities and/or results for potential public and private sector operators/stakeholders</v>
      </c>
      <c r="AF16" s="252" t="str">
        <f>IF('INT-Pivots'!AE16="","",'INT-Pivots'!AE16)</f>
        <v>Vehicles &amp; Engines</v>
      </c>
      <c r="AG16" s="252" t="str">
        <f>IF('INT-Pivots'!AC16="","",'INT-Pivots'!AC16)</f>
        <v>Enabling Environment for Electric Buses for Public Transport and their Pilot Deployment in Colombo, Sri Lanka (HDV-23-003)</v>
      </c>
      <c r="AH16" s="252" t="str">
        <f>IF('INT-Pivots'!AF16="","",'INT-Pivots'!AF16)</f>
        <v>Sri Lanka</v>
      </c>
      <c r="AI16" s="252" t="str">
        <f>IF('INT-Pivots'!AD16="","",'INT-Pivots'!AD16)</f>
        <v>United Nations Development Programme (UNDP) - Sri Lanka Country Office (24-035)</v>
      </c>
      <c r="AJ16" s="249" t="str">
        <f>IF(B16="","",VLOOKUP(B16,Dashboard!$B$11:$L$86,9,FALSE))</f>
        <v>no</v>
      </c>
    </row>
    <row r="17" spans="1:36" s="100" customFormat="1" ht="96.5" thickBot="1" x14ac:dyDescent="0.35">
      <c r="A17" s="99"/>
      <c r="B17" s="257" t="str">
        <f>IF('INT-Pivots'!V17="","",'INT-Pivots'!V17)</f>
        <v>Output 5.3 A report tracking mitigation potential and actual emission reduction during and immediately after project period by the deployment of 5 electric buses, for Ministry of Transport and Highways /Ministry of Environment for NDC reporting</v>
      </c>
      <c r="C17" s="258" t="str">
        <f>IF('INT-Pivots'!W17="","",'INT-Pivots'!W17)</f>
        <v>Number of SLCP assessments, emissions inventories, and other emissions datasets produced</v>
      </c>
      <c r="D17" s="259" t="str">
        <f>IF('INT-Pivots'!X17="","",'INT-Pivots'!X17)</f>
        <v>1</v>
      </c>
      <c r="E17" s="258" t="str">
        <f>IF('INT-Pivots'!Y17="","",'INT-Pivots'!Y17)</f>
        <v>Report</v>
      </c>
      <c r="F17" s="260" t="str">
        <f>IF(ISERROR(VLOOKUP($C17,'Indicator validation'!$P$4:$T$12,2)),"",VLOOKUP($C17,'Indicator validation'!$P$4:$T$12,2))</f>
        <v>Amount:</v>
      </c>
      <c r="G17" s="255"/>
      <c r="H17" s="260" t="str">
        <f>IF(ISERROR(VLOOKUP($C17,'Indicator validation'!$P$4:$T$12,3)),"",VLOOKUP($C17,'Indicator validation'!$P$4:$T$12,3))</f>
        <v>Type:</v>
      </c>
      <c r="I17" s="151"/>
      <c r="J17" s="260" t="str">
        <f>IF(ISERROR(VLOOKUP($C17,'Indicator validation'!$P$4:$T$12,4)),"",VLOOKUP($C17,'Indicator validation'!$P$4:$T$12,4))</f>
        <v>n/a</v>
      </c>
      <c r="K17" s="249"/>
      <c r="L17" s="260" t="str">
        <f>IF(ISERROR(VLOOKUP($C17,'Indicator validation'!$P$4:$T$12,5)),"",VLOOKUP($C17,'Indicator validation'!$P$4:$T$12,5))</f>
        <v>Briefly describe what was produced and how this information will be used by the beneficiary:</v>
      </c>
      <c r="M17" s="249"/>
      <c r="N17" s="151"/>
      <c r="O17" s="249"/>
      <c r="P17" s="249"/>
      <c r="Q17" s="249"/>
      <c r="R17" s="249"/>
      <c r="S17" s="249"/>
      <c r="T17" s="249"/>
      <c r="U17" s="249"/>
      <c r="V17" s="249"/>
      <c r="W17" s="249"/>
      <c r="X17" s="249"/>
      <c r="Y17" s="249"/>
      <c r="Z17" s="249"/>
      <c r="AA17" s="249"/>
      <c r="AB17" s="249"/>
      <c r="AC17" s="249"/>
      <c r="AD17" s="251"/>
      <c r="AE17" s="252" t="str">
        <f>IF('INT-Pivots'!U17="","",'INT-Pivots'!U17)</f>
        <v>HDV-23-003/5.3 A report tracking mitigation potential and actual emission reduction during and immediately after project period by the deployment of 5 electric buses, for Ministry of Transport and Highways /Ministry of Environment for NDC reporting</v>
      </c>
      <c r="AF17" s="252" t="str">
        <f>IF('INT-Pivots'!AE17="","",'INT-Pivots'!AE17)</f>
        <v>Vehicles &amp; Engines</v>
      </c>
      <c r="AG17" s="252" t="str">
        <f>IF('INT-Pivots'!AC17="","",'INT-Pivots'!AC17)</f>
        <v>Enabling Environment for Electric Buses for Public Transport and their Pilot Deployment in Colombo, Sri Lanka (HDV-23-003)</v>
      </c>
      <c r="AH17" s="252" t="str">
        <f>IF('INT-Pivots'!AF17="","",'INT-Pivots'!AF17)</f>
        <v>Sri Lanka</v>
      </c>
      <c r="AI17" s="252" t="str">
        <f>IF('INT-Pivots'!AD17="","",'INT-Pivots'!AD17)</f>
        <v>United Nations Development Programme (UNDP) - Sri Lanka Country Office (24-035)</v>
      </c>
      <c r="AJ17" s="249" t="str">
        <f>IF(B17="","",VLOOKUP(B17,Dashboard!$B$11:$L$86,9,FALSE))</f>
        <v>no</v>
      </c>
    </row>
    <row r="18" spans="1:36" s="100" customFormat="1" ht="12.5" thickBot="1" x14ac:dyDescent="0.35">
      <c r="A18" s="99"/>
      <c r="B18" s="257" t="str">
        <f>IF('INT-Pivots'!V18="","",'INT-Pivots'!V18)</f>
        <v/>
      </c>
      <c r="C18" s="258" t="str">
        <f>IF('INT-Pivots'!W18="","",'INT-Pivots'!W18)</f>
        <v/>
      </c>
      <c r="D18" s="259" t="str">
        <f>IF('INT-Pivots'!X18="","",'INT-Pivots'!X18)</f>
        <v/>
      </c>
      <c r="E18" s="258" t="str">
        <f>IF('INT-Pivots'!Y18="","",'INT-Pivots'!Y18)</f>
        <v/>
      </c>
      <c r="F18" s="260" t="str">
        <f>IF(ISERROR(VLOOKUP($C18,'Indicator validation'!$P$4:$T$12,2)),"",VLOOKUP($C18,'Indicator validation'!$P$4:$T$12,2))</f>
        <v/>
      </c>
      <c r="G18" s="255"/>
      <c r="H18" s="260" t="str">
        <f>IF(ISERROR(VLOOKUP($C18,'Indicator validation'!$P$4:$T$12,3)),"",VLOOKUP($C18,'Indicator validation'!$P$4:$T$12,3))</f>
        <v/>
      </c>
      <c r="I18" s="151"/>
      <c r="J18" s="260" t="str">
        <f>IF(ISERROR(VLOOKUP($C18,'Indicator validation'!$P$4:$T$12,4)),"",VLOOKUP($C18,'Indicator validation'!$P$4:$T$12,4))</f>
        <v/>
      </c>
      <c r="K18" s="249"/>
      <c r="L18" s="260" t="str">
        <f>IF(ISERROR(VLOOKUP($C18,'Indicator validation'!$P$4:$T$12,5)),"",VLOOKUP($C18,'Indicator validation'!$P$4:$T$12,5))</f>
        <v/>
      </c>
      <c r="M18" s="249"/>
      <c r="N18" s="151"/>
      <c r="O18" s="249"/>
      <c r="P18" s="249"/>
      <c r="Q18" s="249"/>
      <c r="R18" s="249"/>
      <c r="S18" s="249"/>
      <c r="T18" s="249"/>
      <c r="U18" s="249"/>
      <c r="V18" s="249"/>
      <c r="W18" s="249"/>
      <c r="X18" s="249"/>
      <c r="Y18" s="249"/>
      <c r="Z18" s="249"/>
      <c r="AA18" s="249"/>
      <c r="AB18" s="249"/>
      <c r="AC18" s="249"/>
      <c r="AD18" s="251"/>
      <c r="AE18" s="252" t="str">
        <f>IF('INT-Pivots'!U18="","",'INT-Pivots'!U18)</f>
        <v/>
      </c>
      <c r="AF18" s="252" t="str">
        <f>IF('INT-Pivots'!AE18="","",'INT-Pivots'!AE18)</f>
        <v/>
      </c>
      <c r="AG18" s="252" t="str">
        <f>IF('INT-Pivots'!AC18="","",'INT-Pivots'!AC18)</f>
        <v/>
      </c>
      <c r="AH18" s="252" t="str">
        <f>IF('INT-Pivots'!AF18="","",'INT-Pivots'!AF18)</f>
        <v/>
      </c>
      <c r="AI18" s="252" t="str">
        <f>IF('INT-Pivots'!AD18="","",'INT-Pivots'!AD18)</f>
        <v/>
      </c>
      <c r="AJ18" s="249" t="str">
        <f>IF(B18="","",VLOOKUP(B18,Dashboard!$B$11:$L$86,9,FALSE))</f>
        <v/>
      </c>
    </row>
    <row r="19" spans="1:36" s="100" customFormat="1" ht="12.5" thickBot="1" x14ac:dyDescent="0.35">
      <c r="A19" s="99"/>
      <c r="B19" s="257" t="str">
        <f>IF('INT-Pivots'!V19="","",'INT-Pivots'!V19)</f>
        <v/>
      </c>
      <c r="C19" s="258" t="str">
        <f>IF('INT-Pivots'!W19="","",'INT-Pivots'!W19)</f>
        <v/>
      </c>
      <c r="D19" s="259" t="str">
        <f>IF('INT-Pivots'!X19="","",'INT-Pivots'!X19)</f>
        <v/>
      </c>
      <c r="E19" s="258" t="str">
        <f>IF('INT-Pivots'!Y19="","",'INT-Pivots'!Y19)</f>
        <v/>
      </c>
      <c r="F19" s="260" t="str">
        <f>IF(ISERROR(VLOOKUP($C19,'Indicator validation'!$P$4:$T$12,2)),"",VLOOKUP($C19,'Indicator validation'!$P$4:$T$12,2))</f>
        <v/>
      </c>
      <c r="G19" s="255"/>
      <c r="H19" s="260" t="str">
        <f>IF(ISERROR(VLOOKUP($C19,'Indicator validation'!$P$4:$T$12,3)),"",VLOOKUP($C19,'Indicator validation'!$P$4:$T$12,3))</f>
        <v/>
      </c>
      <c r="I19" s="151"/>
      <c r="J19" s="260" t="str">
        <f>IF(ISERROR(VLOOKUP($C19,'Indicator validation'!$P$4:$T$12,4)),"",VLOOKUP($C19,'Indicator validation'!$P$4:$T$12,4))</f>
        <v/>
      </c>
      <c r="K19" s="249"/>
      <c r="L19" s="260" t="str">
        <f>IF(ISERROR(VLOOKUP($C19,'Indicator validation'!$P$4:$T$12,5)),"",VLOOKUP($C19,'Indicator validation'!$P$4:$T$12,5))</f>
        <v/>
      </c>
      <c r="M19" s="249"/>
      <c r="N19" s="151"/>
      <c r="O19" s="249"/>
      <c r="P19" s="249"/>
      <c r="Q19" s="249"/>
      <c r="R19" s="249"/>
      <c r="S19" s="249"/>
      <c r="T19" s="249"/>
      <c r="U19" s="249"/>
      <c r="V19" s="249"/>
      <c r="W19" s="249"/>
      <c r="X19" s="249"/>
      <c r="Y19" s="249"/>
      <c r="Z19" s="249"/>
      <c r="AA19" s="249"/>
      <c r="AB19" s="249"/>
      <c r="AC19" s="249"/>
      <c r="AD19" s="251"/>
      <c r="AE19" s="252" t="str">
        <f>IF('INT-Pivots'!U19="","",'INT-Pivots'!U19)</f>
        <v/>
      </c>
      <c r="AF19" s="252" t="str">
        <f>IF('INT-Pivots'!AE19="","",'INT-Pivots'!AE19)</f>
        <v/>
      </c>
      <c r="AG19" s="252" t="str">
        <f>IF('INT-Pivots'!AC19="","",'INT-Pivots'!AC19)</f>
        <v/>
      </c>
      <c r="AH19" s="252" t="str">
        <f>IF('INT-Pivots'!AF19="","",'INT-Pivots'!AF19)</f>
        <v/>
      </c>
      <c r="AI19" s="252" t="str">
        <f>IF('INT-Pivots'!AD19="","",'INT-Pivots'!AD19)</f>
        <v/>
      </c>
      <c r="AJ19" s="249" t="str">
        <f>IF(B19="","",VLOOKUP(B19,Dashboard!$B$11:$L$86,9,FALSE))</f>
        <v/>
      </c>
    </row>
    <row r="20" spans="1:36" s="100" customFormat="1" ht="12.5" thickBot="1" x14ac:dyDescent="0.35">
      <c r="A20" s="99"/>
      <c r="B20" s="257" t="str">
        <f>IF('INT-Pivots'!V20="","",'INT-Pivots'!V20)</f>
        <v/>
      </c>
      <c r="C20" s="258" t="str">
        <f>IF('INT-Pivots'!W20="","",'INT-Pivots'!W20)</f>
        <v/>
      </c>
      <c r="D20" s="259" t="str">
        <f>IF('INT-Pivots'!X20="","",'INT-Pivots'!X20)</f>
        <v/>
      </c>
      <c r="E20" s="258" t="str">
        <f>IF('INT-Pivots'!Y20="","",'INT-Pivots'!Y20)</f>
        <v/>
      </c>
      <c r="F20" s="260" t="str">
        <f>IF(ISERROR(VLOOKUP($C20,'Indicator validation'!$P$4:$T$12,2)),"",VLOOKUP($C20,'Indicator validation'!$P$4:$T$12,2))</f>
        <v/>
      </c>
      <c r="G20" s="255"/>
      <c r="H20" s="260" t="str">
        <f>IF(ISERROR(VLOOKUP($C20,'Indicator validation'!$P$4:$T$12,3)),"",VLOOKUP($C20,'Indicator validation'!$P$4:$T$12,3))</f>
        <v/>
      </c>
      <c r="I20" s="151"/>
      <c r="J20" s="260" t="str">
        <f>IF(ISERROR(VLOOKUP($C20,'Indicator validation'!$P$4:$T$12,4)),"",VLOOKUP($C20,'Indicator validation'!$P$4:$T$12,4))</f>
        <v/>
      </c>
      <c r="K20" s="249"/>
      <c r="L20" s="260" t="str">
        <f>IF(ISERROR(VLOOKUP($C20,'Indicator validation'!$P$4:$T$12,5)),"",VLOOKUP($C20,'Indicator validation'!$P$4:$T$12,5))</f>
        <v/>
      </c>
      <c r="M20" s="249"/>
      <c r="N20" s="151"/>
      <c r="O20" s="249"/>
      <c r="P20" s="249"/>
      <c r="Q20" s="249"/>
      <c r="R20" s="249"/>
      <c r="S20" s="249"/>
      <c r="T20" s="249"/>
      <c r="U20" s="249"/>
      <c r="V20" s="249"/>
      <c r="W20" s="249"/>
      <c r="X20" s="249"/>
      <c r="Y20" s="249"/>
      <c r="Z20" s="249"/>
      <c r="AA20" s="249"/>
      <c r="AB20" s="249"/>
      <c r="AC20" s="249"/>
      <c r="AD20" s="251"/>
      <c r="AE20" s="252" t="str">
        <f>IF('INT-Pivots'!U20="","",'INT-Pivots'!U20)</f>
        <v/>
      </c>
      <c r="AF20" s="252" t="str">
        <f>IF('INT-Pivots'!AE20="","",'INT-Pivots'!AE20)</f>
        <v/>
      </c>
      <c r="AG20" s="252" t="str">
        <f>IF('INT-Pivots'!AC20="","",'INT-Pivots'!AC20)</f>
        <v/>
      </c>
      <c r="AH20" s="252" t="str">
        <f>IF('INT-Pivots'!AF20="","",'INT-Pivots'!AF20)</f>
        <v/>
      </c>
      <c r="AI20" s="252" t="str">
        <f>IF('INT-Pivots'!AD20="","",'INT-Pivots'!AD20)</f>
        <v/>
      </c>
      <c r="AJ20" s="249" t="str">
        <f>IF(B20="","",VLOOKUP(B20,Dashboard!$B$11:$L$86,9,FALSE))</f>
        <v/>
      </c>
    </row>
    <row r="21" spans="1:36" s="100" customFormat="1" ht="12.5" thickBot="1" x14ac:dyDescent="0.35">
      <c r="A21" s="99"/>
      <c r="B21" s="257" t="str">
        <f>IF('INT-Pivots'!V21="","",'INT-Pivots'!V21)</f>
        <v/>
      </c>
      <c r="C21" s="258" t="str">
        <f>IF('INT-Pivots'!W21="","",'INT-Pivots'!W21)</f>
        <v/>
      </c>
      <c r="D21" s="259" t="str">
        <f>IF('INT-Pivots'!X21="","",'INT-Pivots'!X21)</f>
        <v/>
      </c>
      <c r="E21" s="258" t="str">
        <f>IF('INT-Pivots'!Y21="","",'INT-Pivots'!Y21)</f>
        <v/>
      </c>
      <c r="F21" s="260" t="str">
        <f>IF(ISERROR(VLOOKUP($C21,'Indicator validation'!$P$4:$T$12,2)),"",VLOOKUP($C21,'Indicator validation'!$P$4:$T$12,2))</f>
        <v/>
      </c>
      <c r="G21" s="255"/>
      <c r="H21" s="260" t="str">
        <f>IF(ISERROR(VLOOKUP($C21,'Indicator validation'!$P$4:$T$12,3)),"",VLOOKUP($C21,'Indicator validation'!$P$4:$T$12,3))</f>
        <v/>
      </c>
      <c r="I21" s="151"/>
      <c r="J21" s="260" t="str">
        <f>IF(ISERROR(VLOOKUP($C21,'Indicator validation'!$P$4:$T$12,4)),"",VLOOKUP($C21,'Indicator validation'!$P$4:$T$12,4))</f>
        <v/>
      </c>
      <c r="K21" s="249"/>
      <c r="L21" s="260" t="str">
        <f>IF(ISERROR(VLOOKUP($C21,'Indicator validation'!$P$4:$T$12,5)),"",VLOOKUP($C21,'Indicator validation'!$P$4:$T$12,5))</f>
        <v/>
      </c>
      <c r="M21" s="249"/>
      <c r="N21" s="151"/>
      <c r="O21" s="249"/>
      <c r="P21" s="249"/>
      <c r="Q21" s="249"/>
      <c r="R21" s="249"/>
      <c r="S21" s="249"/>
      <c r="T21" s="249"/>
      <c r="U21" s="249"/>
      <c r="V21" s="249"/>
      <c r="W21" s="249"/>
      <c r="X21" s="249"/>
      <c r="Y21" s="249"/>
      <c r="Z21" s="249"/>
      <c r="AA21" s="249"/>
      <c r="AB21" s="249"/>
      <c r="AC21" s="249"/>
      <c r="AD21" s="251"/>
      <c r="AE21" s="252" t="str">
        <f>IF('INT-Pivots'!U21="","",'INT-Pivots'!U21)</f>
        <v/>
      </c>
      <c r="AF21" s="252" t="str">
        <f>IF('INT-Pivots'!AE21="","",'INT-Pivots'!AE21)</f>
        <v/>
      </c>
      <c r="AG21" s="252" t="str">
        <f>IF('INT-Pivots'!AC21="","",'INT-Pivots'!AC21)</f>
        <v/>
      </c>
      <c r="AH21" s="252" t="str">
        <f>IF('INT-Pivots'!AF21="","",'INT-Pivots'!AF21)</f>
        <v/>
      </c>
      <c r="AI21" s="252" t="str">
        <f>IF('INT-Pivots'!AD21="","",'INT-Pivots'!AD21)</f>
        <v/>
      </c>
      <c r="AJ21" s="249" t="str">
        <f>IF(B21="","",VLOOKUP(B21,Dashboard!$B$11:$L$86,9,FALSE))</f>
        <v/>
      </c>
    </row>
    <row r="22" spans="1:36" s="100" customFormat="1" ht="12.5" thickBot="1" x14ac:dyDescent="0.35">
      <c r="A22" s="99"/>
      <c r="B22" s="257" t="str">
        <f>IF('INT-Pivots'!V22="","",'INT-Pivots'!V22)</f>
        <v/>
      </c>
      <c r="C22" s="258" t="str">
        <f>IF('INT-Pivots'!W22="","",'INT-Pivots'!W22)</f>
        <v/>
      </c>
      <c r="D22" s="259" t="str">
        <f>IF('INT-Pivots'!X22="","",'INT-Pivots'!X22)</f>
        <v/>
      </c>
      <c r="E22" s="258" t="str">
        <f>IF('INT-Pivots'!Y22="","",'INT-Pivots'!Y22)</f>
        <v/>
      </c>
      <c r="F22" s="260" t="str">
        <f>IF(ISERROR(VLOOKUP($C22,'Indicator validation'!$P$4:$T$12,2)),"",VLOOKUP($C22,'Indicator validation'!$P$4:$T$12,2))</f>
        <v/>
      </c>
      <c r="G22" s="255"/>
      <c r="H22" s="260" t="str">
        <f>IF(ISERROR(VLOOKUP($C22,'Indicator validation'!$P$4:$T$12,3)),"",VLOOKUP($C22,'Indicator validation'!$P$4:$T$12,3))</f>
        <v/>
      </c>
      <c r="I22" s="151"/>
      <c r="J22" s="260" t="str">
        <f>IF(ISERROR(VLOOKUP($C22,'Indicator validation'!$P$4:$T$12,4)),"",VLOOKUP($C22,'Indicator validation'!$P$4:$T$12,4))</f>
        <v/>
      </c>
      <c r="K22" s="249"/>
      <c r="L22" s="260" t="str">
        <f>IF(ISERROR(VLOOKUP($C22,'Indicator validation'!$P$4:$T$12,5)),"",VLOOKUP($C22,'Indicator validation'!$P$4:$T$12,5))</f>
        <v/>
      </c>
      <c r="M22" s="249"/>
      <c r="N22" s="151"/>
      <c r="O22" s="249"/>
      <c r="P22" s="249"/>
      <c r="Q22" s="249"/>
      <c r="R22" s="249"/>
      <c r="S22" s="249"/>
      <c r="T22" s="249"/>
      <c r="U22" s="249"/>
      <c r="V22" s="249"/>
      <c r="W22" s="249"/>
      <c r="X22" s="249"/>
      <c r="Y22" s="249"/>
      <c r="Z22" s="249"/>
      <c r="AA22" s="249"/>
      <c r="AB22" s="249"/>
      <c r="AC22" s="249"/>
      <c r="AD22" s="251"/>
      <c r="AE22" s="252" t="str">
        <f>IF('INT-Pivots'!U22="","",'INT-Pivots'!U22)</f>
        <v/>
      </c>
      <c r="AF22" s="252" t="str">
        <f>IF('INT-Pivots'!AE22="","",'INT-Pivots'!AE22)</f>
        <v/>
      </c>
      <c r="AG22" s="252" t="str">
        <f>IF('INT-Pivots'!AC22="","",'INT-Pivots'!AC22)</f>
        <v/>
      </c>
      <c r="AH22" s="252" t="str">
        <f>IF('INT-Pivots'!AF22="","",'INT-Pivots'!AF22)</f>
        <v/>
      </c>
      <c r="AI22" s="252" t="str">
        <f>IF('INT-Pivots'!AD22="","",'INT-Pivots'!AD22)</f>
        <v/>
      </c>
      <c r="AJ22" s="249" t="str">
        <f>IF(B22="","",VLOOKUP(B22,Dashboard!$B$11:$L$86,9,FALSE))</f>
        <v/>
      </c>
    </row>
    <row r="23" spans="1:36" s="100" customFormat="1" ht="12.5" thickBot="1" x14ac:dyDescent="0.35">
      <c r="A23" s="99"/>
      <c r="B23" s="257" t="str">
        <f>IF('INT-Pivots'!V23="","",'INT-Pivots'!V23)</f>
        <v/>
      </c>
      <c r="C23" s="258" t="str">
        <f>IF('INT-Pivots'!W23="","",'INT-Pivots'!W23)</f>
        <v/>
      </c>
      <c r="D23" s="259" t="str">
        <f>IF('INT-Pivots'!X23="","",'INT-Pivots'!X23)</f>
        <v/>
      </c>
      <c r="E23" s="258" t="str">
        <f>IF('INT-Pivots'!Y23="","",'INT-Pivots'!Y23)</f>
        <v/>
      </c>
      <c r="F23" s="260" t="str">
        <f>IF(ISERROR(VLOOKUP($C23,'Indicator validation'!$P$4:$T$12,2)),"",VLOOKUP($C23,'Indicator validation'!$P$4:$T$12,2))</f>
        <v/>
      </c>
      <c r="G23" s="255"/>
      <c r="H23" s="260" t="str">
        <f>IF(ISERROR(VLOOKUP($C23,'Indicator validation'!$P$4:$T$12,3)),"",VLOOKUP($C23,'Indicator validation'!$P$4:$T$12,3))</f>
        <v/>
      </c>
      <c r="I23" s="151"/>
      <c r="J23" s="260" t="str">
        <f>IF(ISERROR(VLOOKUP($C23,'Indicator validation'!$P$4:$T$12,4)),"",VLOOKUP($C23,'Indicator validation'!$P$4:$T$12,4))</f>
        <v/>
      </c>
      <c r="K23" s="249"/>
      <c r="L23" s="260" t="str">
        <f>IF(ISERROR(VLOOKUP($C23,'Indicator validation'!$P$4:$T$12,5)),"",VLOOKUP($C23,'Indicator validation'!$P$4:$T$12,5))</f>
        <v/>
      </c>
      <c r="M23" s="249"/>
      <c r="N23" s="151"/>
      <c r="O23" s="249"/>
      <c r="P23" s="249"/>
      <c r="Q23" s="249"/>
      <c r="R23" s="249"/>
      <c r="S23" s="249"/>
      <c r="T23" s="249"/>
      <c r="U23" s="249"/>
      <c r="V23" s="249"/>
      <c r="W23" s="249"/>
      <c r="X23" s="249"/>
      <c r="Y23" s="249"/>
      <c r="Z23" s="249"/>
      <c r="AA23" s="249"/>
      <c r="AB23" s="249"/>
      <c r="AC23" s="249"/>
      <c r="AD23" s="251"/>
      <c r="AE23" s="252" t="str">
        <f>IF('INT-Pivots'!U23="","",'INT-Pivots'!U23)</f>
        <v/>
      </c>
      <c r="AF23" s="252" t="str">
        <f>IF('INT-Pivots'!AE23="","",'INT-Pivots'!AE23)</f>
        <v/>
      </c>
      <c r="AG23" s="252" t="str">
        <f>IF('INT-Pivots'!AC23="","",'INT-Pivots'!AC23)</f>
        <v/>
      </c>
      <c r="AH23" s="252" t="str">
        <f>IF('INT-Pivots'!AF23="","",'INT-Pivots'!AF23)</f>
        <v/>
      </c>
      <c r="AI23" s="252" t="str">
        <f>IF('INT-Pivots'!AD23="","",'INT-Pivots'!AD23)</f>
        <v/>
      </c>
      <c r="AJ23" s="249" t="str">
        <f>IF(B23="","",VLOOKUP(B23,Dashboard!$B$11:$L$86,9,FALSE))</f>
        <v/>
      </c>
    </row>
    <row r="24" spans="1:36" s="100" customFormat="1" ht="12.5" thickBot="1" x14ac:dyDescent="0.35">
      <c r="A24" s="71"/>
      <c r="B24" s="257" t="str">
        <f>IF('INT-Pivots'!V24="","",'INT-Pivots'!V24)</f>
        <v/>
      </c>
      <c r="C24" s="258" t="str">
        <f>IF('INT-Pivots'!W24="","",'INT-Pivots'!W24)</f>
        <v/>
      </c>
      <c r="D24" s="259" t="str">
        <f>IF('INT-Pivots'!X24="","",'INT-Pivots'!X24)</f>
        <v/>
      </c>
      <c r="E24" s="258" t="str">
        <f>IF('INT-Pivots'!Y24="","",'INT-Pivots'!Y24)</f>
        <v/>
      </c>
      <c r="F24" s="260" t="str">
        <f>IF(ISERROR(VLOOKUP($C24,'Indicator validation'!$P$4:$T$12,2)),"",VLOOKUP($C24,'Indicator validation'!$P$4:$T$12,2))</f>
        <v/>
      </c>
      <c r="G24" s="255"/>
      <c r="H24" s="260" t="str">
        <f>IF(ISERROR(VLOOKUP($C24,'Indicator validation'!$P$4:$T$12,3)),"",VLOOKUP($C24,'Indicator validation'!$P$4:$T$12,3))</f>
        <v/>
      </c>
      <c r="I24" s="151"/>
      <c r="J24" s="260" t="str">
        <f>IF(ISERROR(VLOOKUP($C24,'Indicator validation'!$P$4:$T$12,4)),"",VLOOKUP($C24,'Indicator validation'!$P$4:$T$12,4))</f>
        <v/>
      </c>
      <c r="K24" s="249"/>
      <c r="L24" s="260" t="str">
        <f>IF(ISERROR(VLOOKUP($C24,'Indicator validation'!$P$4:$T$12,5)),"",VLOOKUP($C24,'Indicator validation'!$P$4:$T$12,5))</f>
        <v/>
      </c>
      <c r="M24" s="249"/>
      <c r="N24" s="151"/>
      <c r="O24" s="249"/>
      <c r="P24" s="249"/>
      <c r="Q24" s="249"/>
      <c r="R24" s="249"/>
      <c r="S24" s="249"/>
      <c r="T24" s="249"/>
      <c r="U24" s="249"/>
      <c r="V24" s="249"/>
      <c r="W24" s="249"/>
      <c r="X24" s="249"/>
      <c r="Y24" s="249"/>
      <c r="Z24" s="249"/>
      <c r="AA24" s="249"/>
      <c r="AB24" s="249"/>
      <c r="AC24" s="249"/>
      <c r="AD24" s="251"/>
      <c r="AE24" s="252" t="str">
        <f>IF('INT-Pivots'!U24="","",'INT-Pivots'!U24)</f>
        <v/>
      </c>
      <c r="AF24" s="252" t="str">
        <f>IF('INT-Pivots'!AE24="","",'INT-Pivots'!AE24)</f>
        <v/>
      </c>
      <c r="AG24" s="252" t="str">
        <f>IF('INT-Pivots'!AC24="","",'INT-Pivots'!AC24)</f>
        <v/>
      </c>
      <c r="AH24" s="252" t="str">
        <f>IF('INT-Pivots'!AF24="","",'INT-Pivots'!AF24)</f>
        <v/>
      </c>
      <c r="AI24" s="252" t="str">
        <f>IF('INT-Pivots'!AD24="","",'INT-Pivots'!AD24)</f>
        <v/>
      </c>
      <c r="AJ24" s="249" t="str">
        <f>IF(B24="","",VLOOKUP(B24,Dashboard!$B$11:$L$86,9,FALSE))</f>
        <v/>
      </c>
    </row>
    <row r="25" spans="1:36" s="100" customFormat="1" ht="12.5" thickBot="1" x14ac:dyDescent="0.35">
      <c r="A25" s="99"/>
      <c r="B25" s="257" t="str">
        <f>IF('INT-Pivots'!V25="","",'INT-Pivots'!V25)</f>
        <v/>
      </c>
      <c r="C25" s="258" t="str">
        <f>IF('INT-Pivots'!W25="","",'INT-Pivots'!W25)</f>
        <v/>
      </c>
      <c r="D25" s="259" t="str">
        <f>IF('INT-Pivots'!X25="","",'INT-Pivots'!X25)</f>
        <v/>
      </c>
      <c r="E25" s="258" t="str">
        <f>IF('INT-Pivots'!Y25="","",'INT-Pivots'!Y25)</f>
        <v/>
      </c>
      <c r="F25" s="260" t="str">
        <f>IF(ISERROR(VLOOKUP($C25,'Indicator validation'!$P$4:$T$12,2)),"",VLOOKUP($C25,'Indicator validation'!$P$4:$T$12,2))</f>
        <v/>
      </c>
      <c r="G25" s="255"/>
      <c r="H25" s="260" t="str">
        <f>IF(ISERROR(VLOOKUP($C25,'Indicator validation'!$P$4:$T$12,3)),"",VLOOKUP($C25,'Indicator validation'!$P$4:$T$12,3))</f>
        <v/>
      </c>
      <c r="I25" s="151"/>
      <c r="J25" s="260" t="str">
        <f>IF(ISERROR(VLOOKUP($C25,'Indicator validation'!$P$4:$T$12,4)),"",VLOOKUP($C25,'Indicator validation'!$P$4:$T$12,4))</f>
        <v/>
      </c>
      <c r="K25" s="249"/>
      <c r="L25" s="260" t="str">
        <f>IF(ISERROR(VLOOKUP($C25,'Indicator validation'!$P$4:$T$12,5)),"",VLOOKUP($C25,'Indicator validation'!$P$4:$T$12,5))</f>
        <v/>
      </c>
      <c r="M25" s="249"/>
      <c r="N25" s="151"/>
      <c r="O25" s="249"/>
      <c r="P25" s="249"/>
      <c r="Q25" s="249"/>
      <c r="R25" s="249"/>
      <c r="S25" s="249"/>
      <c r="T25" s="249"/>
      <c r="U25" s="249"/>
      <c r="V25" s="249"/>
      <c r="W25" s="249"/>
      <c r="X25" s="249"/>
      <c r="Y25" s="249"/>
      <c r="Z25" s="249"/>
      <c r="AA25" s="249"/>
      <c r="AB25" s="249"/>
      <c r="AC25" s="249"/>
      <c r="AD25" s="251"/>
      <c r="AE25" s="252" t="str">
        <f>IF('INT-Pivots'!U25="","",'INT-Pivots'!U25)</f>
        <v/>
      </c>
      <c r="AF25" s="252" t="str">
        <f>IF('INT-Pivots'!AE25="","",'INT-Pivots'!AE25)</f>
        <v/>
      </c>
      <c r="AG25" s="252" t="str">
        <f>IF('INT-Pivots'!AC25="","",'INT-Pivots'!AC25)</f>
        <v/>
      </c>
      <c r="AH25" s="252" t="str">
        <f>IF('INT-Pivots'!AF25="","",'INT-Pivots'!AF25)</f>
        <v/>
      </c>
      <c r="AI25" s="252" t="str">
        <f>IF('INT-Pivots'!AD25="","",'INT-Pivots'!AD25)</f>
        <v/>
      </c>
      <c r="AJ25" s="249" t="str">
        <f>IF(B25="","",VLOOKUP(B25,Dashboard!$B$11:$L$86,9,FALSE))</f>
        <v/>
      </c>
    </row>
    <row r="26" spans="1:36" s="100" customFormat="1" ht="12.5" thickBot="1" x14ac:dyDescent="0.35">
      <c r="A26" s="99"/>
      <c r="B26" s="257" t="str">
        <f>IF('INT-Pivots'!V26="","",'INT-Pivots'!V26)</f>
        <v/>
      </c>
      <c r="C26" s="258" t="str">
        <f>IF('INT-Pivots'!W26="","",'INT-Pivots'!W26)</f>
        <v/>
      </c>
      <c r="D26" s="259" t="str">
        <f>IF('INT-Pivots'!X26="","",'INT-Pivots'!X26)</f>
        <v/>
      </c>
      <c r="E26" s="258" t="str">
        <f>IF('INT-Pivots'!Y26="","",'INT-Pivots'!Y26)</f>
        <v/>
      </c>
      <c r="F26" s="260" t="str">
        <f>IF(ISERROR(VLOOKUP($C26,'Indicator validation'!$P$4:$T$12,2)),"",VLOOKUP($C26,'Indicator validation'!$P$4:$T$12,2))</f>
        <v/>
      </c>
      <c r="G26" s="255"/>
      <c r="H26" s="260" t="str">
        <f>IF(ISERROR(VLOOKUP($C26,'Indicator validation'!$P$4:$T$12,3)),"",VLOOKUP($C26,'Indicator validation'!$P$4:$T$12,3))</f>
        <v/>
      </c>
      <c r="I26" s="151"/>
      <c r="J26" s="260" t="str">
        <f>IF(ISERROR(VLOOKUP($C26,'Indicator validation'!$P$4:$T$12,4)),"",VLOOKUP($C26,'Indicator validation'!$P$4:$T$12,4))</f>
        <v/>
      </c>
      <c r="K26" s="249"/>
      <c r="L26" s="260" t="str">
        <f>IF(ISERROR(VLOOKUP($C26,'Indicator validation'!$P$4:$T$12,5)),"",VLOOKUP($C26,'Indicator validation'!$P$4:$T$12,5))</f>
        <v/>
      </c>
      <c r="M26" s="249"/>
      <c r="N26" s="151"/>
      <c r="O26" s="249"/>
      <c r="P26" s="249"/>
      <c r="Q26" s="249"/>
      <c r="R26" s="249"/>
      <c r="S26" s="249"/>
      <c r="T26" s="249"/>
      <c r="U26" s="249"/>
      <c r="V26" s="249"/>
      <c r="W26" s="249"/>
      <c r="X26" s="249"/>
      <c r="Y26" s="249"/>
      <c r="Z26" s="249"/>
      <c r="AA26" s="249"/>
      <c r="AB26" s="249"/>
      <c r="AC26" s="249"/>
      <c r="AD26" s="251"/>
      <c r="AE26" s="252" t="str">
        <f>IF('INT-Pivots'!U26="","",'INT-Pivots'!U26)</f>
        <v/>
      </c>
      <c r="AF26" s="252" t="str">
        <f>IF('INT-Pivots'!AE26="","",'INT-Pivots'!AE26)</f>
        <v/>
      </c>
      <c r="AG26" s="252" t="str">
        <f>IF('INT-Pivots'!AC26="","",'INT-Pivots'!AC26)</f>
        <v/>
      </c>
      <c r="AH26" s="252" t="str">
        <f>IF('INT-Pivots'!AF26="","",'INT-Pivots'!AF26)</f>
        <v/>
      </c>
      <c r="AI26" s="252" t="str">
        <f>IF('INT-Pivots'!AD26="","",'INT-Pivots'!AD26)</f>
        <v/>
      </c>
      <c r="AJ26" s="249" t="str">
        <f>IF(B26="","",VLOOKUP(B26,Dashboard!$B$11:$L$86,9,FALSE))</f>
        <v/>
      </c>
    </row>
    <row r="27" spans="1:36" s="100" customFormat="1" ht="12.5" thickBot="1" x14ac:dyDescent="0.35">
      <c r="A27" s="99"/>
      <c r="B27" s="257" t="str">
        <f>IF('INT-Pivots'!V27="","",'INT-Pivots'!V27)</f>
        <v/>
      </c>
      <c r="C27" s="258" t="str">
        <f>IF('INT-Pivots'!W27="","",'INT-Pivots'!W27)</f>
        <v/>
      </c>
      <c r="D27" s="259" t="str">
        <f>IF('INT-Pivots'!X27="","",'INT-Pivots'!X27)</f>
        <v/>
      </c>
      <c r="E27" s="258" t="str">
        <f>IF('INT-Pivots'!Y27="","",'INT-Pivots'!Y27)</f>
        <v/>
      </c>
      <c r="F27" s="260" t="str">
        <f>IF(ISERROR(VLOOKUP($C27,'Indicator validation'!$P$4:$T$12,2)),"",VLOOKUP($C27,'Indicator validation'!$P$4:$T$12,2))</f>
        <v/>
      </c>
      <c r="G27" s="255"/>
      <c r="H27" s="260" t="str">
        <f>IF(ISERROR(VLOOKUP($C27,'Indicator validation'!$P$4:$T$12,3)),"",VLOOKUP($C27,'Indicator validation'!$P$4:$T$12,3))</f>
        <v/>
      </c>
      <c r="I27" s="151"/>
      <c r="J27" s="260" t="str">
        <f>IF(ISERROR(VLOOKUP($C27,'Indicator validation'!$P$4:$T$12,4)),"",VLOOKUP($C27,'Indicator validation'!$P$4:$T$12,4))</f>
        <v/>
      </c>
      <c r="K27" s="249"/>
      <c r="L27" s="260" t="str">
        <f>IF(ISERROR(VLOOKUP($C27,'Indicator validation'!$P$4:$T$12,5)),"",VLOOKUP($C27,'Indicator validation'!$P$4:$T$12,5))</f>
        <v/>
      </c>
      <c r="M27" s="249"/>
      <c r="N27" s="151"/>
      <c r="O27" s="249"/>
      <c r="P27" s="249"/>
      <c r="Q27" s="249"/>
      <c r="R27" s="249"/>
      <c r="S27" s="249"/>
      <c r="T27" s="249"/>
      <c r="U27" s="249"/>
      <c r="V27" s="249"/>
      <c r="W27" s="249"/>
      <c r="X27" s="249"/>
      <c r="Y27" s="249"/>
      <c r="Z27" s="249"/>
      <c r="AA27" s="249"/>
      <c r="AB27" s="249"/>
      <c r="AC27" s="249"/>
      <c r="AD27" s="251"/>
      <c r="AE27" s="252" t="str">
        <f>IF('INT-Pivots'!U27="","",'INT-Pivots'!U27)</f>
        <v/>
      </c>
      <c r="AF27" s="252" t="str">
        <f>IF('INT-Pivots'!AE27="","",'INT-Pivots'!AE27)</f>
        <v/>
      </c>
      <c r="AG27" s="252" t="str">
        <f>IF('INT-Pivots'!AC27="","",'INT-Pivots'!AC27)</f>
        <v/>
      </c>
      <c r="AH27" s="252" t="str">
        <f>IF('INT-Pivots'!AF27="","",'INT-Pivots'!AF27)</f>
        <v/>
      </c>
      <c r="AI27" s="252" t="str">
        <f>IF('INT-Pivots'!AD27="","",'INT-Pivots'!AD27)</f>
        <v/>
      </c>
      <c r="AJ27" s="249" t="str">
        <f>IF(B27="","",VLOOKUP(B27,Dashboard!$B$11:$L$86,9,FALSE))</f>
        <v/>
      </c>
    </row>
    <row r="28" spans="1:36" s="100" customFormat="1" ht="12.5" thickBot="1" x14ac:dyDescent="0.35">
      <c r="A28" s="99"/>
      <c r="B28" s="257" t="str">
        <f>IF('INT-Pivots'!V28="","",'INT-Pivots'!V28)</f>
        <v/>
      </c>
      <c r="C28" s="258" t="str">
        <f>IF('INT-Pivots'!W28="","",'INT-Pivots'!W28)</f>
        <v/>
      </c>
      <c r="D28" s="259" t="str">
        <f>IF('INT-Pivots'!X28="","",'INT-Pivots'!X28)</f>
        <v/>
      </c>
      <c r="E28" s="258" t="str">
        <f>IF('INT-Pivots'!Y28="","",'INT-Pivots'!Y28)</f>
        <v/>
      </c>
      <c r="F28" s="260" t="str">
        <f>IF(ISERROR(VLOOKUP($C28,'Indicator validation'!$P$4:$T$12,2)),"",VLOOKUP($C28,'Indicator validation'!$P$4:$T$12,2))</f>
        <v/>
      </c>
      <c r="G28" s="255"/>
      <c r="H28" s="260" t="str">
        <f>IF(ISERROR(VLOOKUP($C28,'Indicator validation'!$P$4:$T$12,3)),"",VLOOKUP($C28,'Indicator validation'!$P$4:$T$12,3))</f>
        <v/>
      </c>
      <c r="I28" s="151"/>
      <c r="J28" s="260" t="str">
        <f>IF(ISERROR(VLOOKUP($C28,'Indicator validation'!$P$4:$T$12,4)),"",VLOOKUP($C28,'Indicator validation'!$P$4:$T$12,4))</f>
        <v/>
      </c>
      <c r="K28" s="249"/>
      <c r="L28" s="260" t="str">
        <f>IF(ISERROR(VLOOKUP($C28,'Indicator validation'!$P$4:$T$12,5)),"",VLOOKUP($C28,'Indicator validation'!$P$4:$T$12,5))</f>
        <v/>
      </c>
      <c r="M28" s="249"/>
      <c r="N28" s="151"/>
      <c r="O28" s="249"/>
      <c r="P28" s="249"/>
      <c r="Q28" s="249"/>
      <c r="R28" s="249"/>
      <c r="S28" s="249"/>
      <c r="T28" s="249"/>
      <c r="U28" s="249"/>
      <c r="V28" s="249"/>
      <c r="W28" s="249"/>
      <c r="X28" s="249"/>
      <c r="Y28" s="249"/>
      <c r="Z28" s="249"/>
      <c r="AA28" s="249"/>
      <c r="AB28" s="249"/>
      <c r="AC28" s="249"/>
      <c r="AD28" s="251"/>
      <c r="AE28" s="252" t="str">
        <f>IF('INT-Pivots'!U28="","",'INT-Pivots'!U28)</f>
        <v/>
      </c>
      <c r="AF28" s="252" t="str">
        <f>IF('INT-Pivots'!AE28="","",'INT-Pivots'!AE28)</f>
        <v/>
      </c>
      <c r="AG28" s="252" t="str">
        <f>IF('INT-Pivots'!AC28="","",'INT-Pivots'!AC28)</f>
        <v/>
      </c>
      <c r="AH28" s="252" t="str">
        <f>IF('INT-Pivots'!AF28="","",'INT-Pivots'!AF28)</f>
        <v/>
      </c>
      <c r="AI28" s="252" t="str">
        <f>IF('INT-Pivots'!AD28="","",'INT-Pivots'!AD28)</f>
        <v/>
      </c>
      <c r="AJ28" s="249" t="str">
        <f>IF(B28="","",VLOOKUP(B28,Dashboard!$B$11:$L$86,9,FALSE))</f>
        <v/>
      </c>
    </row>
    <row r="29" spans="1:36" s="100" customFormat="1" ht="12.5" thickBot="1" x14ac:dyDescent="0.35">
      <c r="A29" s="99"/>
      <c r="B29" s="257" t="str">
        <f>IF('INT-Pivots'!V29="","",'INT-Pivots'!V29)</f>
        <v/>
      </c>
      <c r="C29" s="258" t="str">
        <f>IF('INT-Pivots'!W29="","",'INT-Pivots'!W29)</f>
        <v/>
      </c>
      <c r="D29" s="259" t="str">
        <f>IF('INT-Pivots'!X29="","",'INT-Pivots'!X29)</f>
        <v/>
      </c>
      <c r="E29" s="258" t="str">
        <f>IF('INT-Pivots'!Y29="","",'INT-Pivots'!Y29)</f>
        <v/>
      </c>
      <c r="F29" s="260" t="str">
        <f>IF(ISERROR(VLOOKUP($C29,'Indicator validation'!$P$4:$T$12,2)),"",VLOOKUP($C29,'Indicator validation'!$P$4:$T$12,2))</f>
        <v/>
      </c>
      <c r="G29" s="255"/>
      <c r="H29" s="260" t="str">
        <f>IF(ISERROR(VLOOKUP($C29,'Indicator validation'!$P$4:$T$12,3)),"",VLOOKUP($C29,'Indicator validation'!$P$4:$T$12,3))</f>
        <v/>
      </c>
      <c r="I29" s="151"/>
      <c r="J29" s="260" t="str">
        <f>IF(ISERROR(VLOOKUP($C29,'Indicator validation'!$P$4:$T$12,4)),"",VLOOKUP($C29,'Indicator validation'!$P$4:$T$12,4))</f>
        <v/>
      </c>
      <c r="K29" s="249"/>
      <c r="L29" s="260" t="str">
        <f>IF(ISERROR(VLOOKUP($C29,'Indicator validation'!$P$4:$T$12,5)),"",VLOOKUP($C29,'Indicator validation'!$P$4:$T$12,5))</f>
        <v/>
      </c>
      <c r="M29" s="249"/>
      <c r="N29" s="151"/>
      <c r="O29" s="249"/>
      <c r="P29" s="249"/>
      <c r="Q29" s="249"/>
      <c r="R29" s="249"/>
      <c r="S29" s="249"/>
      <c r="T29" s="249"/>
      <c r="U29" s="249"/>
      <c r="V29" s="249"/>
      <c r="W29" s="249"/>
      <c r="X29" s="249"/>
      <c r="Y29" s="249"/>
      <c r="Z29" s="249"/>
      <c r="AA29" s="249"/>
      <c r="AB29" s="249"/>
      <c r="AC29" s="249"/>
      <c r="AD29" s="251"/>
      <c r="AE29" s="252" t="str">
        <f>IF('INT-Pivots'!U29="","",'INT-Pivots'!U29)</f>
        <v/>
      </c>
      <c r="AF29" s="252" t="str">
        <f>IF('INT-Pivots'!AE29="","",'INT-Pivots'!AE29)</f>
        <v/>
      </c>
      <c r="AG29" s="252" t="str">
        <f>IF('INT-Pivots'!AC29="","",'INT-Pivots'!AC29)</f>
        <v/>
      </c>
      <c r="AH29" s="252" t="str">
        <f>IF('INT-Pivots'!AF29="","",'INT-Pivots'!AF29)</f>
        <v/>
      </c>
      <c r="AI29" s="252" t="str">
        <f>IF('INT-Pivots'!AD29="","",'INT-Pivots'!AD29)</f>
        <v/>
      </c>
      <c r="AJ29" s="249" t="str">
        <f>IF(B29="","",VLOOKUP(B29,Dashboard!$B$11:$L$86,9,FALSE))</f>
        <v/>
      </c>
    </row>
    <row r="30" spans="1:36" s="100" customFormat="1" ht="12.5" thickBot="1" x14ac:dyDescent="0.35">
      <c r="A30" s="99"/>
      <c r="B30" s="257" t="str">
        <f>IF('INT-Pivots'!V30="","",'INT-Pivots'!V30)</f>
        <v/>
      </c>
      <c r="C30" s="258" t="str">
        <f>IF('INT-Pivots'!W30="","",'INT-Pivots'!W30)</f>
        <v/>
      </c>
      <c r="D30" s="259" t="str">
        <f>IF('INT-Pivots'!X30="","",'INT-Pivots'!X30)</f>
        <v/>
      </c>
      <c r="E30" s="258" t="str">
        <f>IF('INT-Pivots'!Y30="","",'INT-Pivots'!Y30)</f>
        <v/>
      </c>
      <c r="F30" s="260" t="str">
        <f>IF(ISERROR(VLOOKUP($C30,'Indicator validation'!$P$4:$T$12,2)),"",VLOOKUP($C30,'Indicator validation'!$P$4:$T$12,2))</f>
        <v/>
      </c>
      <c r="G30" s="255"/>
      <c r="H30" s="260" t="str">
        <f>IF(ISERROR(VLOOKUP($C30,'Indicator validation'!$P$4:$T$12,3)),"",VLOOKUP($C30,'Indicator validation'!$P$4:$T$12,3))</f>
        <v/>
      </c>
      <c r="I30" s="151"/>
      <c r="J30" s="260" t="str">
        <f>IF(ISERROR(VLOOKUP($C30,'Indicator validation'!$P$4:$T$12,4)),"",VLOOKUP($C30,'Indicator validation'!$P$4:$T$12,4))</f>
        <v/>
      </c>
      <c r="K30" s="249"/>
      <c r="L30" s="260" t="str">
        <f>IF(ISERROR(VLOOKUP($C30,'Indicator validation'!$P$4:$T$12,5)),"",VLOOKUP($C30,'Indicator validation'!$P$4:$T$12,5))</f>
        <v/>
      </c>
      <c r="M30" s="249"/>
      <c r="N30" s="151"/>
      <c r="O30" s="249"/>
      <c r="P30" s="249"/>
      <c r="Q30" s="249"/>
      <c r="R30" s="249"/>
      <c r="S30" s="249"/>
      <c r="T30" s="249"/>
      <c r="U30" s="249"/>
      <c r="V30" s="249"/>
      <c r="W30" s="249"/>
      <c r="X30" s="249"/>
      <c r="Y30" s="249"/>
      <c r="Z30" s="249"/>
      <c r="AA30" s="249"/>
      <c r="AB30" s="249"/>
      <c r="AC30" s="249"/>
      <c r="AD30" s="251"/>
      <c r="AE30" s="252" t="str">
        <f>IF('INT-Pivots'!U30="","",'INT-Pivots'!U30)</f>
        <v/>
      </c>
      <c r="AF30" s="252" t="str">
        <f>IF('INT-Pivots'!AE30="","",'INT-Pivots'!AE30)</f>
        <v/>
      </c>
      <c r="AG30" s="252" t="str">
        <f>IF('INT-Pivots'!AC30="","",'INT-Pivots'!AC30)</f>
        <v/>
      </c>
      <c r="AH30" s="252" t="str">
        <f>IF('INT-Pivots'!AF30="","",'INT-Pivots'!AF30)</f>
        <v/>
      </c>
      <c r="AI30" s="252" t="str">
        <f>IF('INT-Pivots'!AD30="","",'INT-Pivots'!AD30)</f>
        <v/>
      </c>
      <c r="AJ30" s="249" t="str">
        <f>IF(B30="","",VLOOKUP(B30,Dashboard!$B$11:$L$86,9,FALSE))</f>
        <v/>
      </c>
    </row>
    <row r="31" spans="1:36" s="100" customFormat="1" ht="12.5" thickBot="1" x14ac:dyDescent="0.35">
      <c r="A31" s="99"/>
      <c r="B31" s="257" t="str">
        <f>IF('INT-Pivots'!V31="","",'INT-Pivots'!V31)</f>
        <v/>
      </c>
      <c r="C31" s="258" t="str">
        <f>IF('INT-Pivots'!W31="","",'INT-Pivots'!W31)</f>
        <v/>
      </c>
      <c r="D31" s="259" t="str">
        <f>IF('INT-Pivots'!X31="","",'INT-Pivots'!X31)</f>
        <v/>
      </c>
      <c r="E31" s="258" t="str">
        <f>IF('INT-Pivots'!Y31="","",'INT-Pivots'!Y31)</f>
        <v/>
      </c>
      <c r="F31" s="260" t="str">
        <f>IF(ISERROR(VLOOKUP($C31,'Indicator validation'!$P$4:$T$12,2)),"",VLOOKUP($C31,'Indicator validation'!$P$4:$T$12,2))</f>
        <v/>
      </c>
      <c r="G31" s="255"/>
      <c r="H31" s="260" t="str">
        <f>IF(ISERROR(VLOOKUP($C31,'Indicator validation'!$P$4:$T$12,3)),"",VLOOKUP($C31,'Indicator validation'!$P$4:$T$12,3))</f>
        <v/>
      </c>
      <c r="I31" s="151"/>
      <c r="J31" s="260" t="str">
        <f>IF(ISERROR(VLOOKUP($C31,'Indicator validation'!$P$4:$T$12,4)),"",VLOOKUP($C31,'Indicator validation'!$P$4:$T$12,4))</f>
        <v/>
      </c>
      <c r="K31" s="249"/>
      <c r="L31" s="260" t="str">
        <f>IF(ISERROR(VLOOKUP($C31,'Indicator validation'!$P$4:$T$12,5)),"",VLOOKUP($C31,'Indicator validation'!$P$4:$T$12,5))</f>
        <v/>
      </c>
      <c r="M31" s="249"/>
      <c r="N31" s="151"/>
      <c r="O31" s="249"/>
      <c r="P31" s="249"/>
      <c r="Q31" s="249"/>
      <c r="R31" s="249"/>
      <c r="S31" s="249"/>
      <c r="T31" s="249"/>
      <c r="U31" s="249"/>
      <c r="V31" s="249"/>
      <c r="W31" s="249"/>
      <c r="X31" s="249"/>
      <c r="Y31" s="249"/>
      <c r="Z31" s="249"/>
      <c r="AA31" s="249"/>
      <c r="AB31" s="249"/>
      <c r="AC31" s="249"/>
      <c r="AD31" s="251"/>
      <c r="AE31" s="252" t="str">
        <f>IF('INT-Pivots'!U31="","",'INT-Pivots'!U31)</f>
        <v/>
      </c>
      <c r="AF31" s="252" t="str">
        <f>IF('INT-Pivots'!AE31="","",'INT-Pivots'!AE31)</f>
        <v/>
      </c>
      <c r="AG31" s="252" t="str">
        <f>IF('INT-Pivots'!AC31="","",'INT-Pivots'!AC31)</f>
        <v/>
      </c>
      <c r="AH31" s="252" t="str">
        <f>IF('INT-Pivots'!AF31="","",'INT-Pivots'!AF31)</f>
        <v/>
      </c>
      <c r="AI31" s="252" t="str">
        <f>IF('INT-Pivots'!AD31="","",'INT-Pivots'!AD31)</f>
        <v/>
      </c>
      <c r="AJ31" s="249" t="str">
        <f>IF(B31="","",VLOOKUP(B31,Dashboard!$B$11:$L$86,9,FALSE))</f>
        <v/>
      </c>
    </row>
    <row r="32" spans="1:36" s="100" customFormat="1" ht="12.5" thickBot="1" x14ac:dyDescent="0.35">
      <c r="A32" s="99"/>
      <c r="B32" s="257" t="str">
        <f>IF('INT-Pivots'!V32="","",'INT-Pivots'!V32)</f>
        <v/>
      </c>
      <c r="C32" s="258" t="str">
        <f>IF('INT-Pivots'!W32="","",'INT-Pivots'!W32)</f>
        <v/>
      </c>
      <c r="D32" s="259" t="str">
        <f>IF('INT-Pivots'!X32="","",'INT-Pivots'!X32)</f>
        <v/>
      </c>
      <c r="E32" s="258" t="str">
        <f>IF('INT-Pivots'!Y32="","",'INT-Pivots'!Y32)</f>
        <v/>
      </c>
      <c r="F32" s="260" t="str">
        <f>IF(ISERROR(VLOOKUP($C32,'Indicator validation'!$P$4:$T$12,2)),"",VLOOKUP($C32,'Indicator validation'!$P$4:$T$12,2))</f>
        <v/>
      </c>
      <c r="G32" s="256"/>
      <c r="H32" s="260" t="str">
        <f>IF(ISERROR(VLOOKUP($C32,'Indicator validation'!$P$4:$T$12,3)),"",VLOOKUP($C32,'Indicator validation'!$P$4:$T$12,3))</f>
        <v/>
      </c>
      <c r="I32" s="160"/>
      <c r="J32" s="260" t="str">
        <f>IF(ISERROR(VLOOKUP($C32,'Indicator validation'!$P$4:$T$12,4)),"",VLOOKUP($C32,'Indicator validation'!$P$4:$T$12,4))</f>
        <v/>
      </c>
      <c r="K32" s="250"/>
      <c r="L32" s="260" t="str">
        <f>IF(ISERROR(VLOOKUP($C32,'Indicator validation'!$P$4:$T$12,5)),"",VLOOKUP($C32,'Indicator validation'!$P$4:$T$12,5))</f>
        <v/>
      </c>
      <c r="M32" s="250"/>
      <c r="N32" s="151"/>
      <c r="O32" s="250"/>
      <c r="P32" s="250"/>
      <c r="Q32" s="250"/>
      <c r="R32" s="250"/>
      <c r="S32" s="250"/>
      <c r="T32" s="250"/>
      <c r="U32" s="250"/>
      <c r="V32" s="250"/>
      <c r="W32" s="250"/>
      <c r="X32" s="250"/>
      <c r="Y32" s="250"/>
      <c r="Z32" s="250"/>
      <c r="AA32" s="250"/>
      <c r="AB32" s="250"/>
      <c r="AC32" s="250"/>
      <c r="AD32" s="253"/>
      <c r="AE32" s="252" t="str">
        <f>IF('INT-Pivots'!U32="","",'INT-Pivots'!U32)</f>
        <v/>
      </c>
      <c r="AF32" s="252" t="str">
        <f>IF('INT-Pivots'!AE32="","",'INT-Pivots'!AE32)</f>
        <v/>
      </c>
      <c r="AG32" s="252" t="str">
        <f>IF('INT-Pivots'!AC32="","",'INT-Pivots'!AC32)</f>
        <v/>
      </c>
      <c r="AH32" s="252" t="str">
        <f>IF('INT-Pivots'!AF32="","",'INT-Pivots'!AF32)</f>
        <v/>
      </c>
      <c r="AI32" s="252" t="str">
        <f>IF('INT-Pivots'!AD32="","",'INT-Pivots'!AD32)</f>
        <v/>
      </c>
      <c r="AJ32" s="250" t="str">
        <f>IF(B32="","",VLOOKUP(B32,Dashboard!$B$11:$L$86,9,FALSE))</f>
        <v/>
      </c>
    </row>
    <row r="33" spans="2:6" s="36" customFormat="1" ht="15" thickBot="1" x14ac:dyDescent="0.4">
      <c r="B33"/>
      <c r="C33"/>
      <c r="D33"/>
      <c r="E33"/>
      <c r="F33" s="93"/>
    </row>
    <row r="34" spans="2:6" x14ac:dyDescent="0.35">
      <c r="B34"/>
      <c r="C34"/>
      <c r="D34"/>
      <c r="E34"/>
    </row>
    <row r="35" spans="2:6" x14ac:dyDescent="0.35">
      <c r="B35"/>
      <c r="C35"/>
      <c r="D35"/>
      <c r="E35"/>
    </row>
    <row r="36" spans="2:6" x14ac:dyDescent="0.35">
      <c r="B36"/>
      <c r="C36"/>
      <c r="D36"/>
      <c r="E36"/>
    </row>
    <row r="37" spans="2:6" x14ac:dyDescent="0.35">
      <c r="B37"/>
      <c r="C37"/>
      <c r="D37"/>
      <c r="E37"/>
    </row>
    <row r="38" spans="2:6" x14ac:dyDescent="0.35">
      <c r="B38"/>
      <c r="C38"/>
      <c r="D38"/>
      <c r="E38"/>
    </row>
  </sheetData>
  <sheetProtection algorithmName="SHA-512" hashValue="BW0C4G0jAZVUHhId3rXhzG1GkcYJft8wtQEJHxreV+eHTXRmWhw//pybRntSNrL7r9aWdWL7x58Pb3ZU0ywNDg==" saltValue="jO+VAKdN3EjsyJ5H4hTuqg==" spinCount="100000" sheet="1" objects="1" scenarios="1" formatRows="0"/>
  <protectedRanges>
    <protectedRange algorithmName="SHA-512" hashValue="wZEhYc52HKtGoOhKGXILeVjwjI+VBsEIi1RvNEck65XPfMUeyaL5lLDYZH4auRCH/4pUzMGrUWVwD8G/p6S1QA==" saltValue="kwi8wKf6nKqOjbHwCcV7pQ==" spinCount="100000" sqref="L7:L11 I7:I9 F7:F11 H7:H11 J7:J11 F6:AD6 N7:N32" name="outcome"/>
  </protectedRanges>
  <mergeCells count="4">
    <mergeCell ref="O4:V4"/>
    <mergeCell ref="W4:AD4"/>
    <mergeCell ref="AL5:AP5"/>
    <mergeCell ref="AL6:AP9"/>
  </mergeCells>
  <conditionalFormatting sqref="B6:AD32">
    <cfRule type="expression" dxfId="3" priority="1">
      <formula>$AJ6="no"</formula>
    </cfRule>
    <cfRule type="expression" dxfId="2" priority="2">
      <formula>$B6=""</formula>
    </cfRule>
  </conditionalFormatting>
  <dataValidations xWindow="1190" yWindow="515" count="10">
    <dataValidation allowBlank="1" showInputMessage="1" showErrorMessage="1" promptTitle="Other indicator" prompt="Write in the indicator if you selected &quot;other&quot; selected above." sqref="F6:F32" xr:uid="{C9FA130B-FD20-4946-BB74-995386886B94}"/>
    <dataValidation allowBlank="1" showInputMessage="1" showErrorMessage="1" promptTitle="Additional info" prompt="Provide this information in the cell to the right." sqref="L6:L32" xr:uid="{BCD0CF7A-2C49-48BE-89E8-785B66B750BA}"/>
    <dataValidation allowBlank="1" showInputMessage="1" showErrorMessage="1" promptTitle="Disaggregation info" prompt="Select one from the list in the cell to the right." sqref="J6:J32 H6:H32" xr:uid="{546A52AB-C83B-48D8-9AC6-36B4467911F5}"/>
    <dataValidation allowBlank="1" showInputMessage="1" showErrorMessage="1" promptTitle="Amount" prompt="Quantify the results following the instructions in the cell above." sqref="G6" xr:uid="{71C8FA29-D29E-4EED-8E93-EA3DA5F0A4B3}"/>
    <dataValidation type="date" allowBlank="1" showInputMessage="1" showErrorMessage="1" promptTitle="Date published" prompt="Provide the date the document was published." sqref="AD6 V6" xr:uid="{49781740-96F5-4999-85EB-1D44AAB05AA7}">
      <formula1>36526</formula1>
      <formula2>47484</formula2>
    </dataValidation>
    <dataValidation allowBlank="1" showInputMessage="1" showErrorMessage="1" promptTitle="Sources" prompt="List the document authors (entities), with names separated by commas." sqref="AC6 U6" xr:uid="{BB1FED83-9BA7-48EB-BF4B-5A3501B80147}"/>
    <dataValidation allowBlank="1" showInputMessage="1" showErrorMessage="1" promptTitle="Authors" prompt="List the document authors (people), with names separated by commas." sqref="AB6 T6" xr:uid="{D4E47F79-BB5E-4D22-802F-F57711B2812E}"/>
    <dataValidation type="list" allowBlank="1" showInputMessage="1" showErrorMessage="1" sqref="Z6 R6" xr:uid="{57A3CB12-CC20-47DD-8FC2-62663316D37E}">
      <formula1>"Yes,No"</formula1>
    </dataValidation>
    <dataValidation allowBlank="1" showInputMessage="1" showErrorMessage="1" promptTitle="Instructions" prompt="Complete this form only once an output is complete and delivered to the CCAC Secretariat." sqref="D1:E1" xr:uid="{57ABDCCF-B8EE-4254-80E8-E77C17BC111A}"/>
    <dataValidation allowBlank="1" showInputMessage="1" showErrorMessage="1" promptTitle="Additional info" prompt="Provide information following the instructions in the cell to the right." sqref="M6:M32" xr:uid="{2D348ED8-B9C2-4FBE-A2E8-C695529D32CF}"/>
  </dataValidations>
  <hyperlinks>
    <hyperlink ref="D1" location="'4. Outputs'!AL6" display="See instructions" xr:uid="{B2FDB8E7-11CD-4B3B-94DD-7E1EA9452D87}"/>
  </hyperlink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xWindow="1190" yWindow="515" count="4">
        <x14:dataValidation type="list" allowBlank="1" showInputMessage="1" showErrorMessage="1" promptTitle="Disaggregation info" prompt="See instructions in the cell to the left. Select the option that best applies. To remove entries, select the cell and press &quot;Delete&quot; on your keyboard." xr:uid="{49FB37F3-0C3A-4225-A3C8-8A3F79867C7D}">
          <x14:formula1>
            <xm:f>OFFSET('Indicator validation'!$AC$3,MATCH(C6,'Indicator validation'!$AB$4:$AB$59,0),0,COUNTIF('Indicator validation'!$AB$4:$AB$59,C6),1)</xm:f>
          </x14:formula1>
          <xm:sqref>I6:I32</xm:sqref>
        </x14:dataValidation>
        <x14:dataValidation type="list" allowBlank="1" showInputMessage="1" showErrorMessage="1" promptTitle="Document Type" prompt="Select the option that best applies." xr:uid="{124BEA29-CD12-4EF7-8FAC-404ECE52F9D4}">
          <x14:formula1>
            <xm:f>'Form validation'!$Z$3:$Z$11</xm:f>
          </x14:formula1>
          <xm:sqref>AA6 S6</xm:sqref>
        </x14:dataValidation>
        <x14:dataValidation type="list" allowBlank="1" showInputMessage="1" showErrorMessage="1" promptTitle="Pollutants addressed" prompt="Select all that apply." xr:uid="{375DC557-A579-425A-8DC4-4FBBC5E438B3}">
          <x14:formula1>
            <xm:f>'Indicator validation'!$AL$3:$AL$7</xm:f>
          </x14:formula1>
          <xm:sqref>N6:N32</xm:sqref>
        </x14:dataValidation>
        <x14:dataValidation type="list" allowBlank="1" showInputMessage="1" showErrorMessage="1" promptTitle="Disaggregation info" prompt="See instructions in the cell to the left. Select the option that best applies. To remove entries, select the cell and press &quot;Delete&quot; on your keyboard." xr:uid="{50409D0D-B3AD-4FB4-A754-B538CD20BB88}">
          <x14:formula1>
            <xm:f>OFFSET('Indicator validation'!$AF$3,MATCH(C6,'Indicator validation'!$AE$4:$AE$59,0),0,COUNTIF('Indicator validation'!$AE$4:$AE$59,C6),1)</xm:f>
          </x14:formula1>
          <xm:sqref>K6:K32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4D30-1F59-47F2-8F27-D7D710E96625}">
  <sheetPr codeName="Sheet12"/>
  <dimension ref="A1:DC86"/>
  <sheetViews>
    <sheetView workbookViewId="0">
      <selection activeCell="D102" sqref="D102"/>
    </sheetView>
  </sheetViews>
  <sheetFormatPr defaultRowHeight="14.5" x14ac:dyDescent="0.35"/>
  <cols>
    <col min="1" max="1" width="39.26953125" customWidth="1"/>
    <col min="2" max="2" width="24" customWidth="1"/>
    <col min="3" max="3" width="16" customWidth="1"/>
    <col min="4" max="4" width="29.26953125" customWidth="1"/>
    <col min="5" max="5" width="15.1796875" customWidth="1"/>
    <col min="7" max="7" width="40.81640625" customWidth="1"/>
    <col min="8" max="8" width="11.7265625" customWidth="1"/>
    <col min="10" max="10" width="17" customWidth="1"/>
    <col min="11" max="11" width="13.26953125" customWidth="1"/>
    <col min="12" max="14" width="18.453125" customWidth="1"/>
    <col min="15" max="15" width="19" customWidth="1"/>
    <col min="16" max="16" width="14" customWidth="1"/>
    <col min="17" max="17" width="24.7265625" customWidth="1"/>
    <col min="18" max="18" width="27.54296875" customWidth="1"/>
    <col min="19" max="19" width="24.26953125" customWidth="1"/>
    <col min="20" max="20" width="13.7265625" customWidth="1"/>
    <col min="21" max="21" width="18.7265625" customWidth="1"/>
    <col min="22" max="22" width="24.54296875" customWidth="1"/>
    <col min="23" max="23" width="18.81640625" customWidth="1"/>
    <col min="24" max="24" width="9" customWidth="1"/>
    <col min="25" max="25" width="26.26953125" customWidth="1"/>
    <col min="26" max="26" width="20.54296875" customWidth="1"/>
    <col min="27" max="27" width="24.81640625" customWidth="1"/>
    <col min="28" max="28" width="31" customWidth="1"/>
    <col min="29" max="29" width="28.7265625" customWidth="1"/>
    <col min="30" max="30" width="19.453125" customWidth="1"/>
    <col min="31" max="31" width="15.7265625" customWidth="1"/>
    <col min="32" max="32" width="23.7265625" customWidth="1"/>
    <col min="33" max="33" width="20.453125" customWidth="1"/>
    <col min="34" max="34" width="32.7265625" customWidth="1"/>
    <col min="35" max="35" width="30.1796875" customWidth="1"/>
    <col min="36" max="36" width="29.7265625" customWidth="1"/>
    <col min="37" max="37" width="28.1796875" customWidth="1"/>
    <col min="38" max="38" width="33.1796875" customWidth="1"/>
    <col min="39" max="39" width="28.7265625" customWidth="1"/>
    <col min="40" max="40" width="24.26953125" customWidth="1"/>
    <col min="41" max="41" width="35.81640625" customWidth="1"/>
    <col min="42" max="43" width="29.26953125" customWidth="1"/>
    <col min="44" max="44" width="35.7265625" customWidth="1"/>
    <col min="45" max="45" width="29.26953125" customWidth="1"/>
    <col min="46" max="46" width="29.7265625" customWidth="1"/>
    <col min="47" max="48" width="29.26953125" customWidth="1"/>
    <col min="49" max="49" width="23.453125" customWidth="1"/>
    <col min="50" max="50" width="25" customWidth="1"/>
    <col min="51" max="51" width="18.7265625" customWidth="1"/>
    <col min="52" max="52" width="23.1796875" customWidth="1"/>
    <col min="53" max="53" width="21.7265625" customWidth="1"/>
    <col min="54" max="54" width="27" customWidth="1"/>
    <col min="55" max="55" width="20" customWidth="1"/>
    <col min="56" max="56" width="18.26953125" customWidth="1"/>
    <col min="57" max="57" width="14.54296875" customWidth="1"/>
    <col min="58" max="58" width="22.7265625" customWidth="1"/>
    <col min="59" max="60" width="29" customWidth="1"/>
    <col min="61" max="61" width="22.7265625" customWidth="1"/>
    <col min="62" max="62" width="32" customWidth="1"/>
    <col min="63" max="63" width="30.1796875" customWidth="1"/>
    <col min="64" max="64" width="23.26953125" customWidth="1"/>
    <col min="65" max="65" width="34.7265625" customWidth="1"/>
    <col min="66" max="66" width="28.7265625" customWidth="1"/>
    <col min="67" max="67" width="27.7265625" customWidth="1"/>
    <col min="68" max="68" width="36.453125" customWidth="1"/>
    <col min="69" max="69" width="28.26953125" customWidth="1"/>
    <col min="70" max="70" width="27.7265625" customWidth="1"/>
    <col min="71" max="71" width="22" customWidth="1"/>
    <col min="72" max="72" width="27.7265625" customWidth="1"/>
    <col min="73" max="73" width="23.453125" customWidth="1"/>
    <col min="74" max="74" width="22.26953125" customWidth="1"/>
    <col min="75" max="75" width="26.7265625" customWidth="1"/>
    <col min="76" max="76" width="32.7265625" customWidth="1"/>
    <col min="77" max="77" width="31" customWidth="1"/>
    <col min="78" max="78" width="18.7265625" customWidth="1"/>
    <col min="79" max="79" width="23.26953125" customWidth="1"/>
    <col min="80" max="80" width="32.26953125" customWidth="1"/>
    <col min="81" max="81" width="31.453125" customWidth="1"/>
    <col min="82" max="82" width="23.1796875" customWidth="1"/>
    <col min="83" max="83" width="25.453125" customWidth="1"/>
    <col min="84" max="84" width="31.26953125" customWidth="1"/>
    <col min="85" max="85" width="24.81640625" customWidth="1"/>
    <col min="86" max="86" width="27.1796875" customWidth="1"/>
    <col min="87" max="87" width="19.81640625" customWidth="1"/>
    <col min="88" max="88" width="16.54296875" customWidth="1"/>
    <col min="89" max="89" width="26.1796875" customWidth="1"/>
    <col min="90" max="90" width="35.81640625" customWidth="1"/>
    <col min="91" max="91" width="31.453125" customWidth="1"/>
    <col min="92" max="92" width="31.7265625" customWidth="1"/>
    <col min="93" max="93" width="25" customWidth="1"/>
    <col min="94" max="94" width="25.1796875" customWidth="1"/>
  </cols>
  <sheetData>
    <row r="1" spans="1:107" x14ac:dyDescent="0.35">
      <c r="A1" s="435" t="s">
        <v>256</v>
      </c>
      <c r="B1" s="436"/>
    </row>
    <row r="2" spans="1:107" x14ac:dyDescent="0.35">
      <c r="A2" s="436"/>
      <c r="B2" s="436"/>
    </row>
    <row r="3" spans="1:107" x14ac:dyDescent="0.35">
      <c r="A3" s="436"/>
      <c r="B3" s="436"/>
      <c r="G3" t="s">
        <v>257</v>
      </c>
    </row>
    <row r="4" spans="1:107" x14ac:dyDescent="0.35">
      <c r="A4" s="436"/>
      <c r="B4" s="436"/>
      <c r="G4" s="43" t="s">
        <v>258</v>
      </c>
    </row>
    <row r="5" spans="1:107" s="1" customFormat="1" x14ac:dyDescent="0.35">
      <c r="A5" s="436"/>
      <c r="B5" s="436"/>
      <c r="G5" t="s">
        <v>259</v>
      </c>
    </row>
    <row r="6" spans="1:107" x14ac:dyDescent="0.35">
      <c r="A6" s="436"/>
      <c r="B6" s="436"/>
    </row>
    <row r="7" spans="1:107" x14ac:dyDescent="0.35">
      <c r="A7" s="436"/>
      <c r="B7" s="436"/>
    </row>
    <row r="10" spans="1:107" s="65" customFormat="1" ht="36" customHeight="1" x14ac:dyDescent="0.35">
      <c r="A10" s="64" t="s">
        <v>260</v>
      </c>
      <c r="B10" s="64" t="s">
        <v>261</v>
      </c>
      <c r="C10" s="64" t="s">
        <v>262</v>
      </c>
      <c r="D10" s="64" t="s">
        <v>263</v>
      </c>
      <c r="E10" s="64" t="s">
        <v>264</v>
      </c>
      <c r="F10" s="64" t="s">
        <v>265</v>
      </c>
      <c r="G10" s="64" t="s">
        <v>266</v>
      </c>
      <c r="H10" s="64" t="s">
        <v>267</v>
      </c>
      <c r="I10" s="64" t="s">
        <v>268</v>
      </c>
      <c r="J10" s="64" t="s">
        <v>269</v>
      </c>
      <c r="K10" s="64" t="s">
        <v>270</v>
      </c>
      <c r="L10" s="64" t="s">
        <v>271</v>
      </c>
      <c r="M10" s="64" t="s">
        <v>272</v>
      </c>
      <c r="N10" s="64" t="s">
        <v>273</v>
      </c>
      <c r="O10" s="64" t="s">
        <v>274</v>
      </c>
      <c r="P10" s="64" t="s">
        <v>275</v>
      </c>
      <c r="Q10" s="64" t="s">
        <v>276</v>
      </c>
      <c r="R10" s="64" t="s">
        <v>277</v>
      </c>
      <c r="S10" s="64" t="s">
        <v>204</v>
      </c>
      <c r="T10" s="64" t="s">
        <v>206</v>
      </c>
      <c r="U10" s="64" t="s">
        <v>278</v>
      </c>
      <c r="V10" s="64" t="s">
        <v>279</v>
      </c>
      <c r="W10" s="64" t="s">
        <v>280</v>
      </c>
      <c r="X10" s="64" t="s">
        <v>205</v>
      </c>
      <c r="Y10" s="64" t="s">
        <v>281</v>
      </c>
      <c r="Z10" s="64" t="s">
        <v>282</v>
      </c>
      <c r="AA10" s="64" t="s">
        <v>283</v>
      </c>
      <c r="AB10" s="64" t="s">
        <v>284</v>
      </c>
      <c r="AC10" s="64" t="s">
        <v>285</v>
      </c>
      <c r="AD10" s="64" t="s">
        <v>286</v>
      </c>
      <c r="AE10" s="64" t="s">
        <v>287</v>
      </c>
      <c r="AF10" s="64" t="s">
        <v>288</v>
      </c>
      <c r="AG10" s="64" t="s">
        <v>289</v>
      </c>
      <c r="AH10" s="64" t="s">
        <v>290</v>
      </c>
      <c r="AI10" s="64" t="s">
        <v>291</v>
      </c>
      <c r="AJ10" s="64" t="s">
        <v>292</v>
      </c>
      <c r="AK10" s="64" t="s">
        <v>293</v>
      </c>
      <c r="AL10" s="64" t="s">
        <v>294</v>
      </c>
      <c r="AM10" s="64" t="s">
        <v>295</v>
      </c>
      <c r="AN10" s="64" t="s">
        <v>296</v>
      </c>
      <c r="AO10" s="64" t="s">
        <v>297</v>
      </c>
      <c r="AP10" s="64" t="s">
        <v>298</v>
      </c>
      <c r="AQ10" s="64" t="s">
        <v>299</v>
      </c>
      <c r="AR10" s="64" t="s">
        <v>300</v>
      </c>
      <c r="AS10" s="64" t="s">
        <v>301</v>
      </c>
      <c r="AT10" s="64" t="s">
        <v>302</v>
      </c>
      <c r="AU10" s="64" t="s">
        <v>303</v>
      </c>
      <c r="AV10" s="64" t="s">
        <v>304</v>
      </c>
      <c r="AW10" s="64" t="s">
        <v>305</v>
      </c>
      <c r="AX10" s="64" t="s">
        <v>306</v>
      </c>
      <c r="AY10" s="64" t="s">
        <v>307</v>
      </c>
      <c r="AZ10" s="64" t="s">
        <v>308</v>
      </c>
      <c r="BA10" s="64" t="s">
        <v>309</v>
      </c>
      <c r="BB10" s="64" t="s">
        <v>310</v>
      </c>
      <c r="BC10" s="64" t="s">
        <v>311</v>
      </c>
      <c r="BD10" s="64" t="s">
        <v>312</v>
      </c>
      <c r="BE10" s="64" t="s">
        <v>313</v>
      </c>
      <c r="BF10" s="64" t="s">
        <v>314</v>
      </c>
      <c r="BG10" s="64" t="s">
        <v>315</v>
      </c>
      <c r="BH10" s="64" t="s">
        <v>316</v>
      </c>
      <c r="BI10" s="64" t="s">
        <v>317</v>
      </c>
      <c r="BJ10" s="64" t="s">
        <v>318</v>
      </c>
      <c r="BK10" s="64" t="s">
        <v>319</v>
      </c>
      <c r="BL10" s="64" t="s">
        <v>320</v>
      </c>
      <c r="BM10" s="64" t="s">
        <v>321</v>
      </c>
      <c r="BN10" s="64" t="s">
        <v>322</v>
      </c>
      <c r="BO10" s="64" t="s">
        <v>323</v>
      </c>
      <c r="BP10" s="64" t="s">
        <v>324</v>
      </c>
      <c r="BQ10" s="64" t="s">
        <v>325</v>
      </c>
      <c r="BR10" s="64" t="s">
        <v>326</v>
      </c>
      <c r="BS10" s="64" t="s">
        <v>327</v>
      </c>
      <c r="BT10" s="64" t="s">
        <v>328</v>
      </c>
      <c r="BU10" s="64" t="s">
        <v>329</v>
      </c>
      <c r="BV10" s="64" t="s">
        <v>330</v>
      </c>
      <c r="BW10" s="64" t="s">
        <v>331</v>
      </c>
      <c r="BX10" s="64" t="s">
        <v>332</v>
      </c>
      <c r="BY10" s="64" t="s">
        <v>333</v>
      </c>
      <c r="BZ10" s="64" t="s">
        <v>334</v>
      </c>
      <c r="CA10" s="64" t="s">
        <v>335</v>
      </c>
      <c r="CB10" s="64" t="s">
        <v>336</v>
      </c>
      <c r="CC10" s="64" t="s">
        <v>337</v>
      </c>
      <c r="CD10" s="64" t="s">
        <v>338</v>
      </c>
      <c r="CE10" s="64" t="s">
        <v>339</v>
      </c>
      <c r="CF10" s="64" t="s">
        <v>340</v>
      </c>
      <c r="CG10" s="64" t="s">
        <v>341</v>
      </c>
      <c r="CH10" s="64" t="s">
        <v>342</v>
      </c>
      <c r="CI10" s="64" t="s">
        <v>343</v>
      </c>
      <c r="CJ10" s="64" t="s">
        <v>344</v>
      </c>
      <c r="CK10" s="64" t="s">
        <v>345</v>
      </c>
      <c r="CL10" s="64" t="s">
        <v>346</v>
      </c>
      <c r="CM10" s="64" t="s">
        <v>347</v>
      </c>
      <c r="CN10" s="64" t="s">
        <v>348</v>
      </c>
      <c r="CO10" s="64" t="s">
        <v>349</v>
      </c>
      <c r="CP10" s="64" t="s">
        <v>350</v>
      </c>
      <c r="CQ10" s="64" t="s">
        <v>351</v>
      </c>
      <c r="CR10" s="64" t="s">
        <v>352</v>
      </c>
      <c r="CS10" s="64" t="s">
        <v>353</v>
      </c>
      <c r="CT10" s="64" t="s">
        <v>354</v>
      </c>
      <c r="CU10" s="64" t="s">
        <v>355</v>
      </c>
      <c r="CV10" s="64" t="s">
        <v>356</v>
      </c>
      <c r="CW10" s="64" t="s">
        <v>357</v>
      </c>
      <c r="CX10" s="64" t="s">
        <v>358</v>
      </c>
      <c r="CY10" s="64" t="s">
        <v>359</v>
      </c>
      <c r="CZ10" s="64" t="s">
        <v>360</v>
      </c>
      <c r="DA10" s="64" t="s">
        <v>361</v>
      </c>
      <c r="DB10" s="64" t="s">
        <v>362</v>
      </c>
      <c r="DC10" s="64" t="s">
        <v>363</v>
      </c>
    </row>
    <row r="11" spans="1:107" hidden="1" x14ac:dyDescent="0.35">
      <c r="A11" s="337" t="s">
        <v>364</v>
      </c>
      <c r="B11" s="337" t="s">
        <v>28</v>
      </c>
      <c r="C11" s="337" t="s">
        <v>365</v>
      </c>
      <c r="D11" s="337" t="s">
        <v>366</v>
      </c>
      <c r="E11" s="337" t="s">
        <v>367</v>
      </c>
      <c r="F11" s="337" t="s">
        <v>368</v>
      </c>
      <c r="G11" s="337" t="s">
        <v>369</v>
      </c>
      <c r="H11" s="337">
        <v>50</v>
      </c>
      <c r="I11" s="337" t="s">
        <v>370</v>
      </c>
      <c r="J11" s="337">
        <v>500</v>
      </c>
      <c r="K11" s="337">
        <v>25000</v>
      </c>
      <c r="L11" s="337">
        <v>25000</v>
      </c>
      <c r="M11" s="337">
        <v>0</v>
      </c>
      <c r="N11" s="337">
        <v>0</v>
      </c>
      <c r="O11" s="337" t="s">
        <v>371</v>
      </c>
      <c r="P11" s="337" t="s">
        <v>372</v>
      </c>
      <c r="Q11" s="337" t="s">
        <v>373</v>
      </c>
      <c r="R11" s="337" t="s">
        <v>374</v>
      </c>
      <c r="S11" s="337" t="s">
        <v>259</v>
      </c>
      <c r="T11" s="337" t="s">
        <v>375</v>
      </c>
      <c r="U11" s="337" t="s">
        <v>376</v>
      </c>
      <c r="V11" s="337" t="s">
        <v>377</v>
      </c>
      <c r="W11" s="337" t="s">
        <v>378</v>
      </c>
      <c r="X11" s="337" t="s">
        <v>379</v>
      </c>
      <c r="Y11" s="337" t="s">
        <v>380</v>
      </c>
      <c r="Z11" s="337" t="s">
        <v>381</v>
      </c>
      <c r="AA11" s="337" t="s">
        <v>364</v>
      </c>
      <c r="AB11" s="337" t="s">
        <v>382</v>
      </c>
      <c r="AC11" s="337" t="s">
        <v>383</v>
      </c>
      <c r="AD11" s="337" t="s">
        <v>368</v>
      </c>
      <c r="AE11" s="337" t="s">
        <v>368</v>
      </c>
      <c r="AF11" s="337" t="s">
        <v>367</v>
      </c>
      <c r="AG11" s="337" t="s">
        <v>384</v>
      </c>
      <c r="AH11" s="337" t="s">
        <v>384</v>
      </c>
      <c r="AI11" s="337" t="s">
        <v>385</v>
      </c>
      <c r="AJ11" s="337" t="s">
        <v>386</v>
      </c>
      <c r="AK11" s="337" t="s">
        <v>387</v>
      </c>
      <c r="AL11" s="337" t="s">
        <v>388</v>
      </c>
      <c r="AM11" s="337" t="s">
        <v>368</v>
      </c>
      <c r="AN11" s="337" t="s">
        <v>368</v>
      </c>
      <c r="AO11" s="337" t="s">
        <v>368</v>
      </c>
      <c r="AP11" s="337">
        <v>1.2</v>
      </c>
      <c r="AQ11" s="337" t="s">
        <v>374</v>
      </c>
      <c r="AR11" s="337" t="s">
        <v>389</v>
      </c>
      <c r="AS11" s="337" t="s">
        <v>364</v>
      </c>
      <c r="AT11" s="337" t="s">
        <v>390</v>
      </c>
      <c r="AU11" s="337" t="s">
        <v>377</v>
      </c>
      <c r="AV11" s="337" t="s">
        <v>391</v>
      </c>
      <c r="AW11" s="337" t="s">
        <v>392</v>
      </c>
      <c r="AX11" s="337" t="s">
        <v>379</v>
      </c>
      <c r="AY11" s="337" t="s">
        <v>393</v>
      </c>
      <c r="AZ11" s="337" t="s">
        <v>394</v>
      </c>
      <c r="BA11" s="337" t="s">
        <v>395</v>
      </c>
      <c r="BB11" s="337" t="s">
        <v>396</v>
      </c>
      <c r="BC11" s="337" t="s">
        <v>397</v>
      </c>
      <c r="BD11" s="337">
        <v>1</v>
      </c>
      <c r="BE11" s="337" t="s">
        <v>398</v>
      </c>
      <c r="BF11" s="337" t="s">
        <v>367</v>
      </c>
      <c r="BG11" s="337" t="s">
        <v>384</v>
      </c>
      <c r="BH11" s="337" t="s">
        <v>385</v>
      </c>
      <c r="BI11" s="337" t="s">
        <v>399</v>
      </c>
      <c r="BJ11" s="337" t="s">
        <v>388</v>
      </c>
      <c r="BK11" s="337" t="s">
        <v>368</v>
      </c>
      <c r="BL11" s="337" t="s">
        <v>387</v>
      </c>
      <c r="BM11" s="337" t="s">
        <v>400</v>
      </c>
      <c r="BN11" s="337" t="s">
        <v>380</v>
      </c>
      <c r="BO11" s="337" t="s">
        <v>389</v>
      </c>
      <c r="BP11" s="337" t="s">
        <v>401</v>
      </c>
      <c r="BQ11" s="337" t="s">
        <v>402</v>
      </c>
      <c r="BR11" s="337" t="s">
        <v>391</v>
      </c>
      <c r="BS11" s="337" t="s">
        <v>227</v>
      </c>
      <c r="BT11" s="337" t="s">
        <v>403</v>
      </c>
      <c r="BU11" s="337" t="s">
        <v>379</v>
      </c>
      <c r="BV11" s="337">
        <v>1</v>
      </c>
      <c r="BW11" s="337" t="s">
        <v>404</v>
      </c>
      <c r="BX11" s="337" t="s">
        <v>405</v>
      </c>
      <c r="BY11" s="337" t="s">
        <v>406</v>
      </c>
      <c r="BZ11" s="337">
        <v>3</v>
      </c>
      <c r="CA11" s="337" t="s">
        <v>407</v>
      </c>
      <c r="CB11" s="337" t="s">
        <v>396</v>
      </c>
      <c r="CC11" s="337" t="s">
        <v>401</v>
      </c>
      <c r="CD11" s="337" t="s">
        <v>408</v>
      </c>
      <c r="CE11" s="337" t="s">
        <v>403</v>
      </c>
      <c r="CF11" s="337" t="s">
        <v>379</v>
      </c>
      <c r="CG11" s="337" t="s">
        <v>409</v>
      </c>
      <c r="CH11" s="337" t="s">
        <v>379</v>
      </c>
      <c r="CI11" s="337" t="s">
        <v>410</v>
      </c>
      <c r="CJ11" s="337" t="s">
        <v>411</v>
      </c>
      <c r="CK11" s="337" t="s">
        <v>379</v>
      </c>
      <c r="CL11" s="337" t="s">
        <v>259</v>
      </c>
      <c r="CM11" s="337" t="s">
        <v>259</v>
      </c>
      <c r="CN11" s="337" t="s">
        <v>259</v>
      </c>
      <c r="CO11" s="330"/>
      <c r="CP11" s="330"/>
      <c r="CQ11" s="330"/>
      <c r="CR11" s="330"/>
      <c r="CS11" s="330"/>
      <c r="CT11" s="330"/>
      <c r="CU11" s="330"/>
      <c r="CV11" s="330"/>
      <c r="CW11" s="330"/>
      <c r="CX11" s="330"/>
      <c r="CY11" s="330"/>
      <c r="CZ11" s="330"/>
      <c r="DA11" s="330"/>
      <c r="DB11" s="330"/>
      <c r="DC11" s="330"/>
    </row>
    <row r="12" spans="1:107" hidden="1" x14ac:dyDescent="0.35">
      <c r="A12" s="337" t="s">
        <v>364</v>
      </c>
      <c r="B12" s="337" t="s">
        <v>28</v>
      </c>
      <c r="C12" s="337" t="s">
        <v>412</v>
      </c>
      <c r="D12" s="337" t="s">
        <v>413</v>
      </c>
      <c r="E12" s="337" t="s">
        <v>367</v>
      </c>
      <c r="F12" s="337" t="s">
        <v>368</v>
      </c>
      <c r="G12" s="337" t="s">
        <v>369</v>
      </c>
      <c r="H12" s="337">
        <v>60</v>
      </c>
      <c r="I12" s="337" t="s">
        <v>370</v>
      </c>
      <c r="J12" s="337">
        <v>200</v>
      </c>
      <c r="K12" s="337">
        <v>12000</v>
      </c>
      <c r="L12" s="337">
        <v>12000</v>
      </c>
      <c r="M12" s="337">
        <v>0</v>
      </c>
      <c r="N12" s="337">
        <v>0</v>
      </c>
      <c r="O12" s="337" t="s">
        <v>371</v>
      </c>
      <c r="P12" s="337" t="s">
        <v>372</v>
      </c>
      <c r="Q12" s="337" t="s">
        <v>414</v>
      </c>
      <c r="R12" s="337" t="s">
        <v>374</v>
      </c>
      <c r="S12" s="337" t="s">
        <v>259</v>
      </c>
      <c r="T12" s="337" t="s">
        <v>415</v>
      </c>
      <c r="U12" s="337" t="s">
        <v>416</v>
      </c>
      <c r="V12" s="337" t="s">
        <v>377</v>
      </c>
      <c r="W12" s="337" t="s">
        <v>378</v>
      </c>
      <c r="X12" s="337" t="s">
        <v>379</v>
      </c>
      <c r="Y12" s="337" t="s">
        <v>380</v>
      </c>
      <c r="Z12" s="337" t="s">
        <v>381</v>
      </c>
      <c r="AA12" s="337" t="s">
        <v>364</v>
      </c>
      <c r="AB12" s="337" t="s">
        <v>382</v>
      </c>
      <c r="AC12" s="337" t="s">
        <v>383</v>
      </c>
      <c r="AD12" s="337" t="s">
        <v>368</v>
      </c>
      <c r="AE12" s="337" t="s">
        <v>368</v>
      </c>
      <c r="AF12" s="337" t="s">
        <v>367</v>
      </c>
      <c r="AG12" s="337" t="s">
        <v>384</v>
      </c>
      <c r="AH12" s="337" t="s">
        <v>384</v>
      </c>
      <c r="AI12" s="337" t="s">
        <v>385</v>
      </c>
      <c r="AJ12" s="337" t="s">
        <v>386</v>
      </c>
      <c r="AK12" s="337" t="s">
        <v>387</v>
      </c>
      <c r="AL12" s="337" t="s">
        <v>388</v>
      </c>
      <c r="AM12" s="337" t="s">
        <v>368</v>
      </c>
      <c r="AN12" s="337" t="s">
        <v>368</v>
      </c>
      <c r="AO12" s="337" t="s">
        <v>368</v>
      </c>
      <c r="AP12" s="337">
        <v>1.2</v>
      </c>
      <c r="AQ12" s="337" t="s">
        <v>374</v>
      </c>
      <c r="AR12" s="337" t="s">
        <v>389</v>
      </c>
      <c r="AS12" s="337" t="s">
        <v>364</v>
      </c>
      <c r="AT12" s="337" t="s">
        <v>390</v>
      </c>
      <c r="AU12" s="337" t="s">
        <v>377</v>
      </c>
      <c r="AV12" s="337" t="s">
        <v>391</v>
      </c>
      <c r="AW12" s="337" t="s">
        <v>392</v>
      </c>
      <c r="AX12" s="337" t="s">
        <v>379</v>
      </c>
      <c r="AY12" s="337" t="s">
        <v>393</v>
      </c>
      <c r="AZ12" s="337" t="s">
        <v>394</v>
      </c>
      <c r="BA12" s="337" t="s">
        <v>395</v>
      </c>
      <c r="BB12" s="337" t="s">
        <v>396</v>
      </c>
      <c r="BC12" s="337" t="s">
        <v>397</v>
      </c>
      <c r="BD12" s="337">
        <v>1</v>
      </c>
      <c r="BE12" s="337" t="s">
        <v>398</v>
      </c>
      <c r="BF12" s="337" t="s">
        <v>367</v>
      </c>
      <c r="BG12" s="337" t="s">
        <v>384</v>
      </c>
      <c r="BH12" s="337" t="s">
        <v>385</v>
      </c>
      <c r="BI12" s="337" t="s">
        <v>399</v>
      </c>
      <c r="BJ12" s="337" t="s">
        <v>388</v>
      </c>
      <c r="BK12" s="337" t="s">
        <v>368</v>
      </c>
      <c r="BL12" s="337" t="s">
        <v>387</v>
      </c>
      <c r="BM12" s="337" t="s">
        <v>400</v>
      </c>
      <c r="BN12" s="337" t="s">
        <v>380</v>
      </c>
      <c r="BO12" s="337" t="s">
        <v>389</v>
      </c>
      <c r="BP12" s="337" t="s">
        <v>401</v>
      </c>
      <c r="BQ12" s="337" t="s">
        <v>402</v>
      </c>
      <c r="BR12" s="337" t="s">
        <v>391</v>
      </c>
      <c r="BS12" s="337" t="s">
        <v>227</v>
      </c>
      <c r="BT12" s="337" t="s">
        <v>403</v>
      </c>
      <c r="BU12" s="337" t="s">
        <v>379</v>
      </c>
      <c r="BV12" s="337">
        <v>1</v>
      </c>
      <c r="BW12" s="337" t="s">
        <v>404</v>
      </c>
      <c r="BX12" s="337" t="s">
        <v>405</v>
      </c>
      <c r="BY12" s="337" t="s">
        <v>406</v>
      </c>
      <c r="BZ12" s="337">
        <v>3</v>
      </c>
      <c r="CA12" s="337" t="s">
        <v>407</v>
      </c>
      <c r="CB12" s="337" t="s">
        <v>396</v>
      </c>
      <c r="CC12" s="337" t="s">
        <v>401</v>
      </c>
      <c r="CD12" s="337" t="s">
        <v>408</v>
      </c>
      <c r="CE12" s="337" t="s">
        <v>403</v>
      </c>
      <c r="CF12" s="337" t="s">
        <v>379</v>
      </c>
      <c r="CG12" s="337" t="s">
        <v>409</v>
      </c>
      <c r="CH12" s="337" t="s">
        <v>379</v>
      </c>
      <c r="CI12" s="337" t="s">
        <v>410</v>
      </c>
      <c r="CJ12" s="337" t="s">
        <v>411</v>
      </c>
      <c r="CK12" s="337" t="s">
        <v>379</v>
      </c>
      <c r="CL12" s="337" t="s">
        <v>259</v>
      </c>
      <c r="CM12" s="337" t="s">
        <v>259</v>
      </c>
      <c r="CN12" s="337" t="s">
        <v>259</v>
      </c>
      <c r="CO12" s="330"/>
      <c r="CP12" s="330"/>
      <c r="CQ12" s="330"/>
      <c r="CR12" s="330"/>
      <c r="CS12" s="330"/>
      <c r="CT12" s="330"/>
      <c r="CU12" s="330"/>
      <c r="CV12" s="330"/>
      <c r="CW12" s="330"/>
      <c r="CX12" s="330"/>
      <c r="CY12" s="330"/>
      <c r="CZ12" s="330"/>
      <c r="DA12" s="330"/>
      <c r="DB12" s="330"/>
      <c r="DC12" s="330"/>
    </row>
    <row r="13" spans="1:107" hidden="1" x14ac:dyDescent="0.35">
      <c r="A13" s="337" t="s">
        <v>364</v>
      </c>
      <c r="B13" s="337" t="s">
        <v>30</v>
      </c>
      <c r="C13" s="337" t="s">
        <v>417</v>
      </c>
      <c r="D13" s="337" t="s">
        <v>418</v>
      </c>
      <c r="E13" s="337" t="s">
        <v>367</v>
      </c>
      <c r="F13" s="337" t="s">
        <v>368</v>
      </c>
      <c r="G13" s="337" t="s">
        <v>369</v>
      </c>
      <c r="H13" s="337">
        <v>1</v>
      </c>
      <c r="I13" s="337" t="s">
        <v>419</v>
      </c>
      <c r="J13" s="337">
        <v>500</v>
      </c>
      <c r="K13" s="337">
        <v>500</v>
      </c>
      <c r="L13" s="337">
        <v>500</v>
      </c>
      <c r="M13" s="337">
        <v>0</v>
      </c>
      <c r="N13" s="337">
        <v>0</v>
      </c>
      <c r="O13" s="337" t="s">
        <v>371</v>
      </c>
      <c r="P13" s="337" t="s">
        <v>372</v>
      </c>
      <c r="Q13" s="337" t="s">
        <v>420</v>
      </c>
      <c r="R13" s="337" t="s">
        <v>374</v>
      </c>
      <c r="S13" s="337" t="s">
        <v>259</v>
      </c>
      <c r="T13" s="337" t="s">
        <v>421</v>
      </c>
      <c r="U13" s="337" t="s">
        <v>422</v>
      </c>
      <c r="V13" s="337" t="s">
        <v>377</v>
      </c>
      <c r="W13" s="337" t="s">
        <v>378</v>
      </c>
      <c r="X13" s="337" t="s">
        <v>379</v>
      </c>
      <c r="Y13" s="337" t="s">
        <v>380</v>
      </c>
      <c r="Z13" s="337" t="s">
        <v>381</v>
      </c>
      <c r="AA13" s="337" t="s">
        <v>364</v>
      </c>
      <c r="AB13" s="337" t="s">
        <v>382</v>
      </c>
      <c r="AC13" s="337" t="s">
        <v>383</v>
      </c>
      <c r="AD13" s="337" t="s">
        <v>368</v>
      </c>
      <c r="AE13" s="337" t="s">
        <v>368</v>
      </c>
      <c r="AF13" s="337" t="s">
        <v>367</v>
      </c>
      <c r="AG13" s="337" t="s">
        <v>384</v>
      </c>
      <c r="AH13" s="337" t="s">
        <v>384</v>
      </c>
      <c r="AI13" s="337" t="s">
        <v>385</v>
      </c>
      <c r="AJ13" s="337" t="s">
        <v>386</v>
      </c>
      <c r="AK13" s="337" t="s">
        <v>387</v>
      </c>
      <c r="AL13" s="337" t="s">
        <v>388</v>
      </c>
      <c r="AM13" s="337" t="s">
        <v>368</v>
      </c>
      <c r="AN13" s="337" t="s">
        <v>368</v>
      </c>
      <c r="AO13" s="337" t="s">
        <v>368</v>
      </c>
      <c r="AP13" s="337">
        <v>1.2</v>
      </c>
      <c r="AQ13" s="337" t="s">
        <v>374</v>
      </c>
      <c r="AR13" s="337" t="s">
        <v>389</v>
      </c>
      <c r="AS13" s="337" t="s">
        <v>364</v>
      </c>
      <c r="AT13" s="337" t="s">
        <v>390</v>
      </c>
      <c r="AU13" s="337" t="s">
        <v>377</v>
      </c>
      <c r="AV13" s="337" t="s">
        <v>391</v>
      </c>
      <c r="AW13" s="337" t="s">
        <v>392</v>
      </c>
      <c r="AX13" s="337" t="s">
        <v>379</v>
      </c>
      <c r="AY13" s="337" t="s">
        <v>393</v>
      </c>
      <c r="AZ13" s="337" t="s">
        <v>394</v>
      </c>
      <c r="BA13" s="337" t="s">
        <v>395</v>
      </c>
      <c r="BB13" s="337" t="s">
        <v>396</v>
      </c>
      <c r="BC13" s="337" t="s">
        <v>397</v>
      </c>
      <c r="BD13" s="337">
        <v>1</v>
      </c>
      <c r="BE13" s="337" t="s">
        <v>398</v>
      </c>
      <c r="BF13" s="337" t="s">
        <v>367</v>
      </c>
      <c r="BG13" s="337" t="s">
        <v>384</v>
      </c>
      <c r="BH13" s="337" t="s">
        <v>385</v>
      </c>
      <c r="BI13" s="337" t="s">
        <v>399</v>
      </c>
      <c r="BJ13" s="337" t="s">
        <v>388</v>
      </c>
      <c r="BK13" s="337" t="s">
        <v>368</v>
      </c>
      <c r="BL13" s="337" t="s">
        <v>387</v>
      </c>
      <c r="BM13" s="337" t="s">
        <v>400</v>
      </c>
      <c r="BN13" s="337" t="s">
        <v>380</v>
      </c>
      <c r="BO13" s="337" t="s">
        <v>389</v>
      </c>
      <c r="BP13" s="337" t="s">
        <v>401</v>
      </c>
      <c r="BQ13" s="337" t="s">
        <v>402</v>
      </c>
      <c r="BR13" s="337" t="s">
        <v>391</v>
      </c>
      <c r="BS13" s="337" t="s">
        <v>227</v>
      </c>
      <c r="BT13" s="337" t="s">
        <v>403</v>
      </c>
      <c r="BU13" s="337" t="s">
        <v>379</v>
      </c>
      <c r="BV13" s="337">
        <v>1</v>
      </c>
      <c r="BW13" s="337" t="s">
        <v>404</v>
      </c>
      <c r="BX13" s="337" t="s">
        <v>405</v>
      </c>
      <c r="BY13" s="337" t="s">
        <v>406</v>
      </c>
      <c r="BZ13" s="337">
        <v>3</v>
      </c>
      <c r="CA13" s="337" t="s">
        <v>407</v>
      </c>
      <c r="CB13" s="337" t="s">
        <v>396</v>
      </c>
      <c r="CC13" s="337" t="s">
        <v>401</v>
      </c>
      <c r="CD13" s="337" t="s">
        <v>408</v>
      </c>
      <c r="CE13" s="337" t="s">
        <v>403</v>
      </c>
      <c r="CF13" s="337" t="s">
        <v>379</v>
      </c>
      <c r="CG13" s="337" t="s">
        <v>409</v>
      </c>
      <c r="CH13" s="337" t="s">
        <v>379</v>
      </c>
      <c r="CI13" s="337" t="s">
        <v>410</v>
      </c>
      <c r="CJ13" s="337" t="s">
        <v>411</v>
      </c>
      <c r="CK13" s="337" t="s">
        <v>379</v>
      </c>
      <c r="CL13" s="337" t="s">
        <v>259</v>
      </c>
      <c r="CM13" s="337" t="s">
        <v>259</v>
      </c>
      <c r="CN13" s="337" t="s">
        <v>259</v>
      </c>
      <c r="CO13" s="330"/>
      <c r="CP13" s="330"/>
      <c r="CQ13" s="330"/>
      <c r="CR13" s="330"/>
      <c r="CS13" s="330"/>
      <c r="CT13" s="330"/>
      <c r="CU13" s="330"/>
      <c r="CV13" s="330"/>
      <c r="CW13" s="330"/>
      <c r="CX13" s="330"/>
      <c r="CY13" s="330"/>
      <c r="CZ13" s="330"/>
      <c r="DA13" s="330"/>
      <c r="DB13" s="330"/>
      <c r="DC13" s="330"/>
    </row>
    <row r="14" spans="1:107" hidden="1" x14ac:dyDescent="0.35">
      <c r="A14" s="337" t="s">
        <v>364</v>
      </c>
      <c r="B14" s="337" t="s">
        <v>30</v>
      </c>
      <c r="C14" s="337" t="s">
        <v>423</v>
      </c>
      <c r="D14" s="337" t="s">
        <v>424</v>
      </c>
      <c r="E14" s="337" t="s">
        <v>367</v>
      </c>
      <c r="F14" s="337" t="s">
        <v>368</v>
      </c>
      <c r="G14" s="337" t="s">
        <v>369</v>
      </c>
      <c r="H14" s="337">
        <v>20</v>
      </c>
      <c r="I14" s="337" t="s">
        <v>370</v>
      </c>
      <c r="J14" s="337">
        <v>192</v>
      </c>
      <c r="K14" s="337">
        <v>3840</v>
      </c>
      <c r="L14" s="337">
        <v>3840</v>
      </c>
      <c r="M14" s="337">
        <v>0</v>
      </c>
      <c r="N14" s="337">
        <v>0</v>
      </c>
      <c r="O14" s="337" t="s">
        <v>371</v>
      </c>
      <c r="P14" s="337" t="s">
        <v>372</v>
      </c>
      <c r="Q14" s="337" t="s">
        <v>425</v>
      </c>
      <c r="R14" s="337" t="s">
        <v>374</v>
      </c>
      <c r="S14" s="337" t="s">
        <v>259</v>
      </c>
      <c r="T14" s="337" t="s">
        <v>426</v>
      </c>
      <c r="U14" s="337" t="s">
        <v>427</v>
      </c>
      <c r="V14" s="337" t="s">
        <v>377</v>
      </c>
      <c r="W14" s="337" t="s">
        <v>378</v>
      </c>
      <c r="X14" s="337" t="s">
        <v>379</v>
      </c>
      <c r="Y14" s="337" t="s">
        <v>380</v>
      </c>
      <c r="Z14" s="337" t="s">
        <v>381</v>
      </c>
      <c r="AA14" s="337" t="s">
        <v>364</v>
      </c>
      <c r="AB14" s="337" t="s">
        <v>382</v>
      </c>
      <c r="AC14" s="337" t="s">
        <v>383</v>
      </c>
      <c r="AD14" s="337" t="s">
        <v>368</v>
      </c>
      <c r="AE14" s="337" t="s">
        <v>368</v>
      </c>
      <c r="AF14" s="337" t="s">
        <v>367</v>
      </c>
      <c r="AG14" s="337" t="s">
        <v>384</v>
      </c>
      <c r="AH14" s="337" t="s">
        <v>384</v>
      </c>
      <c r="AI14" s="337" t="s">
        <v>385</v>
      </c>
      <c r="AJ14" s="337" t="s">
        <v>386</v>
      </c>
      <c r="AK14" s="337" t="s">
        <v>387</v>
      </c>
      <c r="AL14" s="337" t="s">
        <v>388</v>
      </c>
      <c r="AM14" s="337" t="s">
        <v>368</v>
      </c>
      <c r="AN14" s="337" t="s">
        <v>368</v>
      </c>
      <c r="AO14" s="337" t="s">
        <v>368</v>
      </c>
      <c r="AP14" s="337">
        <v>1.2</v>
      </c>
      <c r="AQ14" s="337" t="s">
        <v>374</v>
      </c>
      <c r="AR14" s="337" t="s">
        <v>389</v>
      </c>
      <c r="AS14" s="337" t="s">
        <v>364</v>
      </c>
      <c r="AT14" s="337" t="s">
        <v>390</v>
      </c>
      <c r="AU14" s="337" t="s">
        <v>377</v>
      </c>
      <c r="AV14" s="337" t="s">
        <v>391</v>
      </c>
      <c r="AW14" s="337" t="s">
        <v>392</v>
      </c>
      <c r="AX14" s="337" t="s">
        <v>379</v>
      </c>
      <c r="AY14" s="337" t="s">
        <v>393</v>
      </c>
      <c r="AZ14" s="337" t="s">
        <v>394</v>
      </c>
      <c r="BA14" s="337" t="s">
        <v>395</v>
      </c>
      <c r="BB14" s="337" t="s">
        <v>396</v>
      </c>
      <c r="BC14" s="337" t="s">
        <v>397</v>
      </c>
      <c r="BD14" s="337">
        <v>1</v>
      </c>
      <c r="BE14" s="337" t="s">
        <v>398</v>
      </c>
      <c r="BF14" s="337" t="s">
        <v>367</v>
      </c>
      <c r="BG14" s="337" t="s">
        <v>384</v>
      </c>
      <c r="BH14" s="337" t="s">
        <v>385</v>
      </c>
      <c r="BI14" s="337" t="s">
        <v>399</v>
      </c>
      <c r="BJ14" s="337" t="s">
        <v>388</v>
      </c>
      <c r="BK14" s="337" t="s">
        <v>368</v>
      </c>
      <c r="BL14" s="337" t="s">
        <v>387</v>
      </c>
      <c r="BM14" s="337" t="s">
        <v>400</v>
      </c>
      <c r="BN14" s="337" t="s">
        <v>380</v>
      </c>
      <c r="BO14" s="337" t="s">
        <v>389</v>
      </c>
      <c r="BP14" s="337" t="s">
        <v>401</v>
      </c>
      <c r="BQ14" s="337" t="s">
        <v>402</v>
      </c>
      <c r="BR14" s="337" t="s">
        <v>391</v>
      </c>
      <c r="BS14" s="337" t="s">
        <v>227</v>
      </c>
      <c r="BT14" s="337" t="s">
        <v>403</v>
      </c>
      <c r="BU14" s="337" t="s">
        <v>379</v>
      </c>
      <c r="BV14" s="337">
        <v>1</v>
      </c>
      <c r="BW14" s="337" t="s">
        <v>404</v>
      </c>
      <c r="BX14" s="337" t="s">
        <v>405</v>
      </c>
      <c r="BY14" s="337" t="s">
        <v>406</v>
      </c>
      <c r="BZ14" s="337">
        <v>3</v>
      </c>
      <c r="CA14" s="337" t="s">
        <v>407</v>
      </c>
      <c r="CB14" s="337" t="s">
        <v>396</v>
      </c>
      <c r="CC14" s="337" t="s">
        <v>401</v>
      </c>
      <c r="CD14" s="337" t="s">
        <v>408</v>
      </c>
      <c r="CE14" s="337" t="s">
        <v>403</v>
      </c>
      <c r="CF14" s="337" t="s">
        <v>379</v>
      </c>
      <c r="CG14" s="337" t="s">
        <v>409</v>
      </c>
      <c r="CH14" s="337" t="s">
        <v>379</v>
      </c>
      <c r="CI14" s="337" t="s">
        <v>410</v>
      </c>
      <c r="CJ14" s="337" t="s">
        <v>411</v>
      </c>
      <c r="CK14" s="337" t="s">
        <v>379</v>
      </c>
      <c r="CL14" s="337" t="s">
        <v>259</v>
      </c>
      <c r="CM14" s="337" t="s">
        <v>259</v>
      </c>
      <c r="CN14" s="337" t="s">
        <v>259</v>
      </c>
      <c r="CO14" s="330"/>
      <c r="CP14" s="330"/>
      <c r="CQ14" s="330"/>
      <c r="CR14" s="330"/>
      <c r="CS14" s="330"/>
      <c r="CT14" s="330"/>
      <c r="CU14" s="330"/>
      <c r="CV14" s="330"/>
      <c r="CW14" s="330"/>
      <c r="CX14" s="330"/>
      <c r="CY14" s="330"/>
      <c r="CZ14" s="330"/>
      <c r="DA14" s="330"/>
      <c r="DB14" s="330"/>
      <c r="DC14" s="330"/>
    </row>
    <row r="15" spans="1:107" hidden="1" x14ac:dyDescent="0.35">
      <c r="A15" s="337" t="s">
        <v>364</v>
      </c>
      <c r="B15" s="337" t="s">
        <v>30</v>
      </c>
      <c r="C15" s="337" t="s">
        <v>428</v>
      </c>
      <c r="D15" s="337" t="s">
        <v>429</v>
      </c>
      <c r="E15" s="337" t="s">
        <v>367</v>
      </c>
      <c r="F15" s="337" t="s">
        <v>368</v>
      </c>
      <c r="G15" s="337" t="s">
        <v>369</v>
      </c>
      <c r="H15" s="337">
        <v>10</v>
      </c>
      <c r="I15" s="337" t="s">
        <v>370</v>
      </c>
      <c r="J15" s="337">
        <v>122</v>
      </c>
      <c r="K15" s="337">
        <v>1220</v>
      </c>
      <c r="L15" s="337">
        <v>1220</v>
      </c>
      <c r="M15" s="337">
        <v>0</v>
      </c>
      <c r="N15" s="337">
        <v>0</v>
      </c>
      <c r="O15" s="337" t="s">
        <v>371</v>
      </c>
      <c r="P15" s="337" t="s">
        <v>372</v>
      </c>
      <c r="Q15" s="337" t="s">
        <v>430</v>
      </c>
      <c r="R15" s="337" t="s">
        <v>374</v>
      </c>
      <c r="S15" s="337" t="s">
        <v>259</v>
      </c>
      <c r="T15" s="337" t="s">
        <v>431</v>
      </c>
      <c r="U15" s="337" t="s">
        <v>432</v>
      </c>
      <c r="V15" s="337" t="s">
        <v>377</v>
      </c>
      <c r="W15" s="337" t="s">
        <v>378</v>
      </c>
      <c r="X15" s="337" t="s">
        <v>379</v>
      </c>
      <c r="Y15" s="337" t="s">
        <v>380</v>
      </c>
      <c r="Z15" s="337" t="s">
        <v>381</v>
      </c>
      <c r="AA15" s="337" t="s">
        <v>364</v>
      </c>
      <c r="AB15" s="337" t="s">
        <v>382</v>
      </c>
      <c r="AC15" s="337" t="s">
        <v>383</v>
      </c>
      <c r="AD15" s="337" t="s">
        <v>368</v>
      </c>
      <c r="AE15" s="337" t="s">
        <v>368</v>
      </c>
      <c r="AF15" s="337" t="s">
        <v>367</v>
      </c>
      <c r="AG15" s="337" t="s">
        <v>384</v>
      </c>
      <c r="AH15" s="337" t="s">
        <v>384</v>
      </c>
      <c r="AI15" s="337" t="s">
        <v>385</v>
      </c>
      <c r="AJ15" s="337" t="s">
        <v>386</v>
      </c>
      <c r="AK15" s="337" t="s">
        <v>387</v>
      </c>
      <c r="AL15" s="337" t="s">
        <v>388</v>
      </c>
      <c r="AM15" s="337" t="s">
        <v>368</v>
      </c>
      <c r="AN15" s="337" t="s">
        <v>368</v>
      </c>
      <c r="AO15" s="337" t="s">
        <v>368</v>
      </c>
      <c r="AP15" s="337">
        <v>1.2</v>
      </c>
      <c r="AQ15" s="337" t="s">
        <v>374</v>
      </c>
      <c r="AR15" s="337" t="s">
        <v>389</v>
      </c>
      <c r="AS15" s="337" t="s">
        <v>364</v>
      </c>
      <c r="AT15" s="337" t="s">
        <v>390</v>
      </c>
      <c r="AU15" s="337" t="s">
        <v>377</v>
      </c>
      <c r="AV15" s="337" t="s">
        <v>391</v>
      </c>
      <c r="AW15" s="337" t="s">
        <v>392</v>
      </c>
      <c r="AX15" s="337" t="s">
        <v>379</v>
      </c>
      <c r="AY15" s="337" t="s">
        <v>393</v>
      </c>
      <c r="AZ15" s="337" t="s">
        <v>394</v>
      </c>
      <c r="BA15" s="337" t="s">
        <v>395</v>
      </c>
      <c r="BB15" s="337" t="s">
        <v>396</v>
      </c>
      <c r="BC15" s="337" t="s">
        <v>397</v>
      </c>
      <c r="BD15" s="337">
        <v>1</v>
      </c>
      <c r="BE15" s="337" t="s">
        <v>398</v>
      </c>
      <c r="BF15" s="337" t="s">
        <v>367</v>
      </c>
      <c r="BG15" s="337" t="s">
        <v>384</v>
      </c>
      <c r="BH15" s="337" t="s">
        <v>385</v>
      </c>
      <c r="BI15" s="337" t="s">
        <v>399</v>
      </c>
      <c r="BJ15" s="337" t="s">
        <v>388</v>
      </c>
      <c r="BK15" s="337" t="s">
        <v>368</v>
      </c>
      <c r="BL15" s="337" t="s">
        <v>387</v>
      </c>
      <c r="BM15" s="337" t="s">
        <v>400</v>
      </c>
      <c r="BN15" s="337" t="s">
        <v>380</v>
      </c>
      <c r="BO15" s="337" t="s">
        <v>389</v>
      </c>
      <c r="BP15" s="337" t="s">
        <v>401</v>
      </c>
      <c r="BQ15" s="337" t="s">
        <v>402</v>
      </c>
      <c r="BR15" s="337" t="s">
        <v>391</v>
      </c>
      <c r="BS15" s="337" t="s">
        <v>227</v>
      </c>
      <c r="BT15" s="337" t="s">
        <v>403</v>
      </c>
      <c r="BU15" s="337" t="s">
        <v>379</v>
      </c>
      <c r="BV15" s="337">
        <v>1</v>
      </c>
      <c r="BW15" s="337" t="s">
        <v>404</v>
      </c>
      <c r="BX15" s="337" t="s">
        <v>405</v>
      </c>
      <c r="BY15" s="337" t="s">
        <v>406</v>
      </c>
      <c r="BZ15" s="337">
        <v>3</v>
      </c>
      <c r="CA15" s="337" t="s">
        <v>407</v>
      </c>
      <c r="CB15" s="337" t="s">
        <v>396</v>
      </c>
      <c r="CC15" s="337" t="s">
        <v>401</v>
      </c>
      <c r="CD15" s="337" t="s">
        <v>408</v>
      </c>
      <c r="CE15" s="337" t="s">
        <v>403</v>
      </c>
      <c r="CF15" s="337" t="s">
        <v>379</v>
      </c>
      <c r="CG15" s="337" t="s">
        <v>409</v>
      </c>
      <c r="CH15" s="337" t="s">
        <v>379</v>
      </c>
      <c r="CI15" s="337" t="s">
        <v>410</v>
      </c>
      <c r="CJ15" s="337" t="s">
        <v>411</v>
      </c>
      <c r="CK15" s="337" t="s">
        <v>379</v>
      </c>
      <c r="CL15" s="337" t="s">
        <v>259</v>
      </c>
      <c r="CM15" s="337" t="s">
        <v>259</v>
      </c>
      <c r="CN15" s="337" t="s">
        <v>259</v>
      </c>
      <c r="CO15" s="330"/>
      <c r="CP15" s="330"/>
      <c r="CQ15" s="330"/>
      <c r="CR15" s="330"/>
      <c r="CS15" s="330"/>
      <c r="CT15" s="330"/>
      <c r="CU15" s="330"/>
      <c r="CV15" s="330"/>
      <c r="CW15" s="330"/>
      <c r="CX15" s="330"/>
      <c r="CY15" s="330"/>
      <c r="CZ15" s="330"/>
      <c r="DA15" s="330"/>
      <c r="DB15" s="330"/>
      <c r="DC15" s="330"/>
    </row>
    <row r="16" spans="1:107" hidden="1" x14ac:dyDescent="0.35">
      <c r="A16" s="337" t="s">
        <v>433</v>
      </c>
      <c r="B16" s="337" t="s">
        <v>28</v>
      </c>
      <c r="C16" s="337" t="s">
        <v>434</v>
      </c>
      <c r="D16" s="337" t="s">
        <v>366</v>
      </c>
      <c r="E16" s="337" t="s">
        <v>367</v>
      </c>
      <c r="F16" s="337" t="s">
        <v>368</v>
      </c>
      <c r="G16" s="337" t="s">
        <v>369</v>
      </c>
      <c r="H16" s="337">
        <v>10</v>
      </c>
      <c r="I16" s="337" t="s">
        <v>370</v>
      </c>
      <c r="J16" s="337">
        <v>500</v>
      </c>
      <c r="K16" s="337">
        <v>5000</v>
      </c>
      <c r="L16" s="337">
        <v>5000</v>
      </c>
      <c r="M16" s="337">
        <v>0</v>
      </c>
      <c r="N16" s="337">
        <v>0</v>
      </c>
      <c r="O16" s="337" t="s">
        <v>371</v>
      </c>
      <c r="P16" s="337" t="s">
        <v>435</v>
      </c>
      <c r="Q16" s="337" t="s">
        <v>436</v>
      </c>
      <c r="R16" s="337" t="s">
        <v>437</v>
      </c>
      <c r="S16" s="337" t="s">
        <v>259</v>
      </c>
      <c r="T16" s="337" t="s">
        <v>438</v>
      </c>
      <c r="U16" s="337" t="s">
        <v>439</v>
      </c>
      <c r="V16" s="337" t="s">
        <v>440</v>
      </c>
      <c r="W16" s="337" t="s">
        <v>378</v>
      </c>
      <c r="X16" s="337" t="s">
        <v>379</v>
      </c>
      <c r="Y16" s="337" t="s">
        <v>380</v>
      </c>
      <c r="Z16" s="337" t="s">
        <v>441</v>
      </c>
      <c r="AA16" s="337" t="s">
        <v>433</v>
      </c>
      <c r="AB16" s="337" t="s">
        <v>442</v>
      </c>
      <c r="AC16" s="337" t="s">
        <v>443</v>
      </c>
      <c r="AD16" s="337" t="s">
        <v>368</v>
      </c>
      <c r="AE16" s="337" t="s">
        <v>368</v>
      </c>
      <c r="AF16" s="337" t="s">
        <v>367</v>
      </c>
      <c r="AG16" s="337" t="s">
        <v>384</v>
      </c>
      <c r="AH16" s="337" t="s">
        <v>384</v>
      </c>
      <c r="AI16" s="337" t="s">
        <v>385</v>
      </c>
      <c r="AJ16" s="337" t="s">
        <v>444</v>
      </c>
      <c r="AK16" s="337" t="s">
        <v>387</v>
      </c>
      <c r="AL16" s="337" t="s">
        <v>445</v>
      </c>
      <c r="AM16" s="337" t="s">
        <v>368</v>
      </c>
      <c r="AN16" s="337" t="s">
        <v>368</v>
      </c>
      <c r="AO16" s="337" t="s">
        <v>368</v>
      </c>
      <c r="AP16" s="337">
        <v>1.2</v>
      </c>
      <c r="AQ16" s="337" t="s">
        <v>437</v>
      </c>
      <c r="AR16" s="337" t="s">
        <v>389</v>
      </c>
      <c r="AS16" s="337" t="s">
        <v>433</v>
      </c>
      <c r="AT16" s="337" t="s">
        <v>446</v>
      </c>
      <c r="AU16" s="337" t="s">
        <v>440</v>
      </c>
      <c r="AV16" s="337" t="s">
        <v>391</v>
      </c>
      <c r="AW16" s="337" t="s">
        <v>392</v>
      </c>
      <c r="AX16" s="337" t="s">
        <v>379</v>
      </c>
      <c r="AY16" s="337" t="s">
        <v>393</v>
      </c>
      <c r="AZ16" s="337" t="s">
        <v>394</v>
      </c>
      <c r="BA16" s="337" t="s">
        <v>395</v>
      </c>
      <c r="BB16" s="337" t="s">
        <v>396</v>
      </c>
      <c r="BC16" s="337" t="s">
        <v>397</v>
      </c>
      <c r="BD16" s="337">
        <v>1</v>
      </c>
      <c r="BE16" s="337" t="s">
        <v>398</v>
      </c>
      <c r="BF16" s="337" t="s">
        <v>367</v>
      </c>
      <c r="BG16" s="337" t="s">
        <v>384</v>
      </c>
      <c r="BH16" s="337" t="s">
        <v>385</v>
      </c>
      <c r="BI16" s="337" t="s">
        <v>399</v>
      </c>
      <c r="BJ16" s="337" t="s">
        <v>388</v>
      </c>
      <c r="BK16" s="337" t="s">
        <v>368</v>
      </c>
      <c r="BL16" s="337" t="s">
        <v>387</v>
      </c>
      <c r="BM16" s="337" t="s">
        <v>400</v>
      </c>
      <c r="BN16" s="337" t="s">
        <v>380</v>
      </c>
      <c r="BO16" s="337" t="s">
        <v>389</v>
      </c>
      <c r="BP16" s="337" t="s">
        <v>401</v>
      </c>
      <c r="BQ16" s="337" t="s">
        <v>402</v>
      </c>
      <c r="BR16" s="337" t="s">
        <v>391</v>
      </c>
      <c r="BS16" s="337" t="s">
        <v>227</v>
      </c>
      <c r="BT16" s="337" t="s">
        <v>403</v>
      </c>
      <c r="BU16" s="337" t="s">
        <v>379</v>
      </c>
      <c r="BV16" s="337">
        <v>1</v>
      </c>
      <c r="BW16" s="337" t="s">
        <v>404</v>
      </c>
      <c r="BX16" s="337" t="s">
        <v>405</v>
      </c>
      <c r="BY16" s="337" t="s">
        <v>406</v>
      </c>
      <c r="BZ16" s="337">
        <v>3</v>
      </c>
      <c r="CA16" s="337" t="s">
        <v>407</v>
      </c>
      <c r="CB16" s="337" t="s">
        <v>396</v>
      </c>
      <c r="CC16" s="337" t="s">
        <v>401</v>
      </c>
      <c r="CD16" s="337" t="s">
        <v>408</v>
      </c>
      <c r="CE16" s="337" t="s">
        <v>403</v>
      </c>
      <c r="CF16" s="337" t="s">
        <v>379</v>
      </c>
      <c r="CG16" s="337" t="s">
        <v>409</v>
      </c>
      <c r="CH16" s="337" t="s">
        <v>379</v>
      </c>
      <c r="CI16" s="337" t="s">
        <v>410</v>
      </c>
      <c r="CJ16" s="337" t="s">
        <v>411</v>
      </c>
      <c r="CK16" s="337" t="s">
        <v>379</v>
      </c>
      <c r="CL16" s="337" t="s">
        <v>259</v>
      </c>
      <c r="CM16" s="337" t="s">
        <v>259</v>
      </c>
      <c r="CN16" s="337" t="s">
        <v>259</v>
      </c>
      <c r="CO16" s="330"/>
      <c r="CP16" s="330"/>
      <c r="CQ16" s="330"/>
      <c r="CR16" s="330"/>
      <c r="CS16" s="330"/>
      <c r="CT16" s="330"/>
      <c r="CU16" s="330"/>
      <c r="CV16" s="330"/>
      <c r="CW16" s="330"/>
      <c r="CX16" s="330"/>
      <c r="CY16" s="330"/>
      <c r="CZ16" s="330"/>
      <c r="DA16" s="330"/>
      <c r="DB16" s="330"/>
      <c r="DC16" s="330"/>
    </row>
    <row r="17" spans="1:107" hidden="1" x14ac:dyDescent="0.35">
      <c r="A17" s="337" t="s">
        <v>433</v>
      </c>
      <c r="B17" s="337" t="s">
        <v>28</v>
      </c>
      <c r="C17" s="337" t="s">
        <v>447</v>
      </c>
      <c r="D17" s="337" t="s">
        <v>413</v>
      </c>
      <c r="E17" s="337" t="s">
        <v>367</v>
      </c>
      <c r="F17" s="337" t="s">
        <v>368</v>
      </c>
      <c r="G17" s="337" t="s">
        <v>369</v>
      </c>
      <c r="H17" s="337">
        <v>20</v>
      </c>
      <c r="I17" s="337" t="s">
        <v>370</v>
      </c>
      <c r="J17" s="337">
        <v>200</v>
      </c>
      <c r="K17" s="337">
        <v>4000</v>
      </c>
      <c r="L17" s="337">
        <v>4000</v>
      </c>
      <c r="M17" s="337">
        <v>0</v>
      </c>
      <c r="N17" s="337">
        <v>0</v>
      </c>
      <c r="O17" s="337" t="s">
        <v>371</v>
      </c>
      <c r="P17" s="337" t="s">
        <v>435</v>
      </c>
      <c r="Q17" s="337" t="s">
        <v>448</v>
      </c>
      <c r="R17" s="337" t="s">
        <v>437</v>
      </c>
      <c r="S17" s="337" t="s">
        <v>259</v>
      </c>
      <c r="T17" s="337" t="s">
        <v>449</v>
      </c>
      <c r="U17" s="337" t="s">
        <v>450</v>
      </c>
      <c r="V17" s="337" t="s">
        <v>440</v>
      </c>
      <c r="W17" s="337" t="s">
        <v>378</v>
      </c>
      <c r="X17" s="337" t="s">
        <v>379</v>
      </c>
      <c r="Y17" s="337" t="s">
        <v>380</v>
      </c>
      <c r="Z17" s="337" t="s">
        <v>441</v>
      </c>
      <c r="AA17" s="337" t="s">
        <v>433</v>
      </c>
      <c r="AB17" s="337" t="s">
        <v>442</v>
      </c>
      <c r="AC17" s="337" t="s">
        <v>443</v>
      </c>
      <c r="AD17" s="337" t="s">
        <v>368</v>
      </c>
      <c r="AE17" s="337" t="s">
        <v>368</v>
      </c>
      <c r="AF17" s="337" t="s">
        <v>367</v>
      </c>
      <c r="AG17" s="337" t="s">
        <v>384</v>
      </c>
      <c r="AH17" s="337" t="s">
        <v>384</v>
      </c>
      <c r="AI17" s="337" t="s">
        <v>385</v>
      </c>
      <c r="AJ17" s="337" t="s">
        <v>444</v>
      </c>
      <c r="AK17" s="337" t="s">
        <v>387</v>
      </c>
      <c r="AL17" s="337" t="s">
        <v>445</v>
      </c>
      <c r="AM17" s="337" t="s">
        <v>368</v>
      </c>
      <c r="AN17" s="337" t="s">
        <v>368</v>
      </c>
      <c r="AO17" s="337" t="s">
        <v>368</v>
      </c>
      <c r="AP17" s="337">
        <v>1.2</v>
      </c>
      <c r="AQ17" s="337" t="s">
        <v>437</v>
      </c>
      <c r="AR17" s="337" t="s">
        <v>389</v>
      </c>
      <c r="AS17" s="337" t="s">
        <v>433</v>
      </c>
      <c r="AT17" s="337" t="s">
        <v>446</v>
      </c>
      <c r="AU17" s="337" t="s">
        <v>440</v>
      </c>
      <c r="AV17" s="337" t="s">
        <v>391</v>
      </c>
      <c r="AW17" s="337" t="s">
        <v>392</v>
      </c>
      <c r="AX17" s="337" t="s">
        <v>379</v>
      </c>
      <c r="AY17" s="337" t="s">
        <v>393</v>
      </c>
      <c r="AZ17" s="337" t="s">
        <v>394</v>
      </c>
      <c r="BA17" s="337" t="s">
        <v>395</v>
      </c>
      <c r="BB17" s="337" t="s">
        <v>396</v>
      </c>
      <c r="BC17" s="337" t="s">
        <v>397</v>
      </c>
      <c r="BD17" s="337">
        <v>1</v>
      </c>
      <c r="BE17" s="337" t="s">
        <v>398</v>
      </c>
      <c r="BF17" s="337" t="s">
        <v>367</v>
      </c>
      <c r="BG17" s="337" t="s">
        <v>384</v>
      </c>
      <c r="BH17" s="337" t="s">
        <v>385</v>
      </c>
      <c r="BI17" s="337" t="s">
        <v>399</v>
      </c>
      <c r="BJ17" s="337" t="s">
        <v>388</v>
      </c>
      <c r="BK17" s="337" t="s">
        <v>368</v>
      </c>
      <c r="BL17" s="337" t="s">
        <v>387</v>
      </c>
      <c r="BM17" s="337" t="s">
        <v>400</v>
      </c>
      <c r="BN17" s="337" t="s">
        <v>380</v>
      </c>
      <c r="BO17" s="337" t="s">
        <v>389</v>
      </c>
      <c r="BP17" s="337" t="s">
        <v>401</v>
      </c>
      <c r="BQ17" s="337" t="s">
        <v>402</v>
      </c>
      <c r="BR17" s="337" t="s">
        <v>391</v>
      </c>
      <c r="BS17" s="337" t="s">
        <v>227</v>
      </c>
      <c r="BT17" s="337" t="s">
        <v>403</v>
      </c>
      <c r="BU17" s="337" t="s">
        <v>379</v>
      </c>
      <c r="BV17" s="337">
        <v>1</v>
      </c>
      <c r="BW17" s="337" t="s">
        <v>404</v>
      </c>
      <c r="BX17" s="337" t="s">
        <v>405</v>
      </c>
      <c r="BY17" s="337" t="s">
        <v>406</v>
      </c>
      <c r="BZ17" s="337">
        <v>3</v>
      </c>
      <c r="CA17" s="337" t="s">
        <v>407</v>
      </c>
      <c r="CB17" s="337" t="s">
        <v>396</v>
      </c>
      <c r="CC17" s="337" t="s">
        <v>401</v>
      </c>
      <c r="CD17" s="337" t="s">
        <v>408</v>
      </c>
      <c r="CE17" s="337" t="s">
        <v>403</v>
      </c>
      <c r="CF17" s="337" t="s">
        <v>379</v>
      </c>
      <c r="CG17" s="337" t="s">
        <v>409</v>
      </c>
      <c r="CH17" s="337" t="s">
        <v>379</v>
      </c>
      <c r="CI17" s="337" t="s">
        <v>410</v>
      </c>
      <c r="CJ17" s="337" t="s">
        <v>411</v>
      </c>
      <c r="CK17" s="337" t="s">
        <v>379</v>
      </c>
      <c r="CL17" s="337" t="s">
        <v>259</v>
      </c>
      <c r="CM17" s="337" t="s">
        <v>259</v>
      </c>
      <c r="CN17" s="337" t="s">
        <v>259</v>
      </c>
      <c r="CO17" s="330"/>
      <c r="CP17" s="330"/>
      <c r="CQ17" s="330"/>
      <c r="CR17" s="330"/>
      <c r="CS17" s="330"/>
      <c r="CT17" s="330"/>
      <c r="CU17" s="330"/>
      <c r="CV17" s="330"/>
      <c r="CW17" s="330"/>
      <c r="CX17" s="330"/>
      <c r="CY17" s="330"/>
      <c r="CZ17" s="330"/>
      <c r="DA17" s="330"/>
      <c r="DB17" s="330"/>
      <c r="DC17" s="330"/>
    </row>
    <row r="18" spans="1:107" hidden="1" x14ac:dyDescent="0.35">
      <c r="A18" s="337" t="s">
        <v>433</v>
      </c>
      <c r="B18" s="337" t="s">
        <v>30</v>
      </c>
      <c r="C18" s="337" t="s">
        <v>451</v>
      </c>
      <c r="D18" s="337" t="s">
        <v>418</v>
      </c>
      <c r="E18" s="337" t="s">
        <v>367</v>
      </c>
      <c r="F18" s="337" t="s">
        <v>368</v>
      </c>
      <c r="G18" s="337" t="s">
        <v>369</v>
      </c>
      <c r="H18" s="337">
        <v>1</v>
      </c>
      <c r="I18" s="337" t="s">
        <v>419</v>
      </c>
      <c r="J18" s="337">
        <v>500</v>
      </c>
      <c r="K18" s="337">
        <v>500</v>
      </c>
      <c r="L18" s="337">
        <v>500</v>
      </c>
      <c r="M18" s="337">
        <v>0</v>
      </c>
      <c r="N18" s="337">
        <v>0</v>
      </c>
      <c r="O18" s="337" t="s">
        <v>371</v>
      </c>
      <c r="P18" s="337" t="s">
        <v>435</v>
      </c>
      <c r="Q18" s="337" t="s">
        <v>452</v>
      </c>
      <c r="R18" s="337" t="s">
        <v>437</v>
      </c>
      <c r="S18" s="337" t="s">
        <v>259</v>
      </c>
      <c r="T18" s="337" t="s">
        <v>453</v>
      </c>
      <c r="U18" s="337" t="s">
        <v>454</v>
      </c>
      <c r="V18" s="337" t="s">
        <v>440</v>
      </c>
      <c r="W18" s="337" t="s">
        <v>378</v>
      </c>
      <c r="X18" s="337" t="s">
        <v>379</v>
      </c>
      <c r="Y18" s="337" t="s">
        <v>380</v>
      </c>
      <c r="Z18" s="337" t="s">
        <v>441</v>
      </c>
      <c r="AA18" s="337" t="s">
        <v>433</v>
      </c>
      <c r="AB18" s="337" t="s">
        <v>442</v>
      </c>
      <c r="AC18" s="337" t="s">
        <v>443</v>
      </c>
      <c r="AD18" s="337" t="s">
        <v>368</v>
      </c>
      <c r="AE18" s="337" t="s">
        <v>368</v>
      </c>
      <c r="AF18" s="337" t="s">
        <v>367</v>
      </c>
      <c r="AG18" s="337" t="s">
        <v>384</v>
      </c>
      <c r="AH18" s="337" t="s">
        <v>384</v>
      </c>
      <c r="AI18" s="337" t="s">
        <v>385</v>
      </c>
      <c r="AJ18" s="337" t="s">
        <v>444</v>
      </c>
      <c r="AK18" s="337" t="s">
        <v>387</v>
      </c>
      <c r="AL18" s="337" t="s">
        <v>445</v>
      </c>
      <c r="AM18" s="337" t="s">
        <v>368</v>
      </c>
      <c r="AN18" s="337" t="s">
        <v>368</v>
      </c>
      <c r="AO18" s="337" t="s">
        <v>368</v>
      </c>
      <c r="AP18" s="337">
        <v>1.2</v>
      </c>
      <c r="AQ18" s="337" t="s">
        <v>437</v>
      </c>
      <c r="AR18" s="337" t="s">
        <v>389</v>
      </c>
      <c r="AS18" s="337" t="s">
        <v>433</v>
      </c>
      <c r="AT18" s="337" t="s">
        <v>446</v>
      </c>
      <c r="AU18" s="337" t="s">
        <v>440</v>
      </c>
      <c r="AV18" s="337" t="s">
        <v>391</v>
      </c>
      <c r="AW18" s="337" t="s">
        <v>392</v>
      </c>
      <c r="AX18" s="337" t="s">
        <v>379</v>
      </c>
      <c r="AY18" s="337" t="s">
        <v>393</v>
      </c>
      <c r="AZ18" s="337" t="s">
        <v>394</v>
      </c>
      <c r="BA18" s="337" t="s">
        <v>395</v>
      </c>
      <c r="BB18" s="337" t="s">
        <v>396</v>
      </c>
      <c r="BC18" s="337" t="s">
        <v>397</v>
      </c>
      <c r="BD18" s="337">
        <v>1</v>
      </c>
      <c r="BE18" s="337" t="s">
        <v>398</v>
      </c>
      <c r="BF18" s="337" t="s">
        <v>367</v>
      </c>
      <c r="BG18" s="337" t="s">
        <v>384</v>
      </c>
      <c r="BH18" s="337" t="s">
        <v>385</v>
      </c>
      <c r="BI18" s="337" t="s">
        <v>399</v>
      </c>
      <c r="BJ18" s="337" t="s">
        <v>388</v>
      </c>
      <c r="BK18" s="337" t="s">
        <v>368</v>
      </c>
      <c r="BL18" s="337" t="s">
        <v>387</v>
      </c>
      <c r="BM18" s="337" t="s">
        <v>400</v>
      </c>
      <c r="BN18" s="337" t="s">
        <v>380</v>
      </c>
      <c r="BO18" s="337" t="s">
        <v>389</v>
      </c>
      <c r="BP18" s="337" t="s">
        <v>401</v>
      </c>
      <c r="BQ18" s="337" t="s">
        <v>402</v>
      </c>
      <c r="BR18" s="337" t="s">
        <v>391</v>
      </c>
      <c r="BS18" s="337" t="s">
        <v>227</v>
      </c>
      <c r="BT18" s="337" t="s">
        <v>403</v>
      </c>
      <c r="BU18" s="337" t="s">
        <v>379</v>
      </c>
      <c r="BV18" s="337">
        <v>1</v>
      </c>
      <c r="BW18" s="337" t="s">
        <v>404</v>
      </c>
      <c r="BX18" s="337" t="s">
        <v>405</v>
      </c>
      <c r="BY18" s="337" t="s">
        <v>406</v>
      </c>
      <c r="BZ18" s="337">
        <v>3</v>
      </c>
      <c r="CA18" s="337" t="s">
        <v>407</v>
      </c>
      <c r="CB18" s="337" t="s">
        <v>396</v>
      </c>
      <c r="CC18" s="337" t="s">
        <v>401</v>
      </c>
      <c r="CD18" s="337" t="s">
        <v>408</v>
      </c>
      <c r="CE18" s="337" t="s">
        <v>403</v>
      </c>
      <c r="CF18" s="337" t="s">
        <v>379</v>
      </c>
      <c r="CG18" s="337" t="s">
        <v>409</v>
      </c>
      <c r="CH18" s="337" t="s">
        <v>379</v>
      </c>
      <c r="CI18" s="337" t="s">
        <v>410</v>
      </c>
      <c r="CJ18" s="337" t="s">
        <v>411</v>
      </c>
      <c r="CK18" s="337" t="s">
        <v>379</v>
      </c>
      <c r="CL18" s="337" t="s">
        <v>259</v>
      </c>
      <c r="CM18" s="337" t="s">
        <v>259</v>
      </c>
      <c r="CN18" s="337" t="s">
        <v>259</v>
      </c>
      <c r="CO18" s="330"/>
      <c r="CP18" s="330"/>
      <c r="CQ18" s="330"/>
      <c r="CR18" s="330"/>
      <c r="CS18" s="330"/>
      <c r="CT18" s="330"/>
      <c r="CU18" s="330"/>
      <c r="CV18" s="330"/>
      <c r="CW18" s="330"/>
      <c r="CX18" s="330"/>
      <c r="CY18" s="330"/>
      <c r="CZ18" s="330"/>
      <c r="DA18" s="330"/>
      <c r="DB18" s="330"/>
      <c r="DC18" s="330"/>
    </row>
    <row r="19" spans="1:107" hidden="1" x14ac:dyDescent="0.35">
      <c r="A19" s="337" t="s">
        <v>433</v>
      </c>
      <c r="B19" s="337" t="s">
        <v>30</v>
      </c>
      <c r="C19" s="337" t="s">
        <v>455</v>
      </c>
      <c r="D19" s="337" t="s">
        <v>424</v>
      </c>
      <c r="E19" s="337" t="s">
        <v>367</v>
      </c>
      <c r="F19" s="337" t="s">
        <v>368</v>
      </c>
      <c r="G19" s="337" t="s">
        <v>369</v>
      </c>
      <c r="H19" s="337">
        <v>7</v>
      </c>
      <c r="I19" s="337" t="s">
        <v>370</v>
      </c>
      <c r="J19" s="337">
        <v>192</v>
      </c>
      <c r="K19" s="337">
        <v>1344</v>
      </c>
      <c r="L19" s="337">
        <v>1344</v>
      </c>
      <c r="M19" s="337">
        <v>0</v>
      </c>
      <c r="N19" s="337">
        <v>0</v>
      </c>
      <c r="O19" s="337" t="s">
        <v>371</v>
      </c>
      <c r="P19" s="337" t="s">
        <v>435</v>
      </c>
      <c r="Q19" s="337" t="s">
        <v>456</v>
      </c>
      <c r="R19" s="337" t="s">
        <v>437</v>
      </c>
      <c r="S19" s="337" t="s">
        <v>259</v>
      </c>
      <c r="T19" s="337" t="s">
        <v>457</v>
      </c>
      <c r="U19" s="337" t="s">
        <v>458</v>
      </c>
      <c r="V19" s="337" t="s">
        <v>440</v>
      </c>
      <c r="W19" s="337" t="s">
        <v>378</v>
      </c>
      <c r="X19" s="337" t="s">
        <v>379</v>
      </c>
      <c r="Y19" s="337" t="s">
        <v>380</v>
      </c>
      <c r="Z19" s="337" t="s">
        <v>441</v>
      </c>
      <c r="AA19" s="337" t="s">
        <v>433</v>
      </c>
      <c r="AB19" s="337" t="s">
        <v>442</v>
      </c>
      <c r="AC19" s="337" t="s">
        <v>443</v>
      </c>
      <c r="AD19" s="337" t="s">
        <v>368</v>
      </c>
      <c r="AE19" s="337" t="s">
        <v>368</v>
      </c>
      <c r="AF19" s="337" t="s">
        <v>367</v>
      </c>
      <c r="AG19" s="337" t="s">
        <v>384</v>
      </c>
      <c r="AH19" s="337" t="s">
        <v>384</v>
      </c>
      <c r="AI19" s="337" t="s">
        <v>385</v>
      </c>
      <c r="AJ19" s="337" t="s">
        <v>444</v>
      </c>
      <c r="AK19" s="337" t="s">
        <v>387</v>
      </c>
      <c r="AL19" s="337" t="s">
        <v>445</v>
      </c>
      <c r="AM19" s="337" t="s">
        <v>368</v>
      </c>
      <c r="AN19" s="337" t="s">
        <v>368</v>
      </c>
      <c r="AO19" s="337" t="s">
        <v>368</v>
      </c>
      <c r="AP19" s="337">
        <v>1.2</v>
      </c>
      <c r="AQ19" s="337" t="s">
        <v>437</v>
      </c>
      <c r="AR19" s="337" t="s">
        <v>389</v>
      </c>
      <c r="AS19" s="337" t="s">
        <v>433</v>
      </c>
      <c r="AT19" s="337" t="s">
        <v>446</v>
      </c>
      <c r="AU19" s="337" t="s">
        <v>440</v>
      </c>
      <c r="AV19" s="337" t="s">
        <v>391</v>
      </c>
      <c r="AW19" s="337" t="s">
        <v>392</v>
      </c>
      <c r="AX19" s="337" t="s">
        <v>379</v>
      </c>
      <c r="AY19" s="337" t="s">
        <v>393</v>
      </c>
      <c r="AZ19" s="337" t="s">
        <v>394</v>
      </c>
      <c r="BA19" s="337" t="s">
        <v>395</v>
      </c>
      <c r="BB19" s="337" t="s">
        <v>396</v>
      </c>
      <c r="BC19" s="337" t="s">
        <v>397</v>
      </c>
      <c r="BD19" s="337">
        <v>1</v>
      </c>
      <c r="BE19" s="337" t="s">
        <v>398</v>
      </c>
      <c r="BF19" s="337" t="s">
        <v>367</v>
      </c>
      <c r="BG19" s="337" t="s">
        <v>384</v>
      </c>
      <c r="BH19" s="337" t="s">
        <v>385</v>
      </c>
      <c r="BI19" s="337" t="s">
        <v>399</v>
      </c>
      <c r="BJ19" s="337" t="s">
        <v>388</v>
      </c>
      <c r="BK19" s="337" t="s">
        <v>368</v>
      </c>
      <c r="BL19" s="337" t="s">
        <v>387</v>
      </c>
      <c r="BM19" s="337" t="s">
        <v>400</v>
      </c>
      <c r="BN19" s="337" t="s">
        <v>380</v>
      </c>
      <c r="BO19" s="337" t="s">
        <v>389</v>
      </c>
      <c r="BP19" s="337" t="s">
        <v>401</v>
      </c>
      <c r="BQ19" s="337" t="s">
        <v>402</v>
      </c>
      <c r="BR19" s="337" t="s">
        <v>391</v>
      </c>
      <c r="BS19" s="337" t="s">
        <v>227</v>
      </c>
      <c r="BT19" s="337" t="s">
        <v>403</v>
      </c>
      <c r="BU19" s="337" t="s">
        <v>379</v>
      </c>
      <c r="BV19" s="337">
        <v>1</v>
      </c>
      <c r="BW19" s="337" t="s">
        <v>404</v>
      </c>
      <c r="BX19" s="337" t="s">
        <v>405</v>
      </c>
      <c r="BY19" s="337" t="s">
        <v>406</v>
      </c>
      <c r="BZ19" s="337">
        <v>3</v>
      </c>
      <c r="CA19" s="337" t="s">
        <v>407</v>
      </c>
      <c r="CB19" s="337" t="s">
        <v>396</v>
      </c>
      <c r="CC19" s="337" t="s">
        <v>401</v>
      </c>
      <c r="CD19" s="337" t="s">
        <v>408</v>
      </c>
      <c r="CE19" s="337" t="s">
        <v>403</v>
      </c>
      <c r="CF19" s="337" t="s">
        <v>379</v>
      </c>
      <c r="CG19" s="337" t="s">
        <v>409</v>
      </c>
      <c r="CH19" s="337" t="s">
        <v>379</v>
      </c>
      <c r="CI19" s="337" t="s">
        <v>410</v>
      </c>
      <c r="CJ19" s="337" t="s">
        <v>411</v>
      </c>
      <c r="CK19" s="337" t="s">
        <v>379</v>
      </c>
      <c r="CL19" s="337" t="s">
        <v>259</v>
      </c>
      <c r="CM19" s="337" t="s">
        <v>259</v>
      </c>
      <c r="CN19" s="337" t="s">
        <v>259</v>
      </c>
      <c r="CO19" s="330"/>
      <c r="CP19" s="330"/>
      <c r="CQ19" s="330"/>
      <c r="CR19" s="330"/>
      <c r="CS19" s="330"/>
      <c r="CT19" s="330"/>
      <c r="CU19" s="330"/>
      <c r="CV19" s="330"/>
      <c r="CW19" s="330"/>
      <c r="CX19" s="330"/>
      <c r="CY19" s="330"/>
      <c r="CZ19" s="330"/>
      <c r="DA19" s="330"/>
      <c r="DB19" s="330"/>
      <c r="DC19" s="330"/>
    </row>
    <row r="20" spans="1:107" hidden="1" x14ac:dyDescent="0.35">
      <c r="A20" s="337" t="s">
        <v>433</v>
      </c>
      <c r="B20" s="337" t="s">
        <v>30</v>
      </c>
      <c r="C20" s="337" t="s">
        <v>459</v>
      </c>
      <c r="D20" s="337" t="s">
        <v>429</v>
      </c>
      <c r="E20" s="337" t="s">
        <v>367</v>
      </c>
      <c r="F20" s="337" t="s">
        <v>368</v>
      </c>
      <c r="G20" s="337" t="s">
        <v>369</v>
      </c>
      <c r="H20" s="337">
        <v>5</v>
      </c>
      <c r="I20" s="337" t="s">
        <v>370</v>
      </c>
      <c r="J20" s="337">
        <v>122</v>
      </c>
      <c r="K20" s="337">
        <v>610</v>
      </c>
      <c r="L20" s="337">
        <v>610</v>
      </c>
      <c r="M20" s="337">
        <v>0</v>
      </c>
      <c r="N20" s="337">
        <v>0</v>
      </c>
      <c r="O20" s="337" t="s">
        <v>371</v>
      </c>
      <c r="P20" s="337" t="s">
        <v>435</v>
      </c>
      <c r="Q20" s="337" t="s">
        <v>460</v>
      </c>
      <c r="R20" s="337" t="s">
        <v>437</v>
      </c>
      <c r="S20" s="337" t="s">
        <v>259</v>
      </c>
      <c r="T20" s="337" t="s">
        <v>461</v>
      </c>
      <c r="U20" s="337" t="s">
        <v>462</v>
      </c>
      <c r="V20" s="337" t="s">
        <v>440</v>
      </c>
      <c r="W20" s="337" t="s">
        <v>378</v>
      </c>
      <c r="X20" s="337" t="s">
        <v>379</v>
      </c>
      <c r="Y20" s="337" t="s">
        <v>380</v>
      </c>
      <c r="Z20" s="337" t="s">
        <v>441</v>
      </c>
      <c r="AA20" s="337" t="s">
        <v>433</v>
      </c>
      <c r="AB20" s="337" t="s">
        <v>442</v>
      </c>
      <c r="AC20" s="337" t="s">
        <v>443</v>
      </c>
      <c r="AD20" s="337" t="s">
        <v>368</v>
      </c>
      <c r="AE20" s="337" t="s">
        <v>368</v>
      </c>
      <c r="AF20" s="337" t="s">
        <v>367</v>
      </c>
      <c r="AG20" s="337" t="s">
        <v>384</v>
      </c>
      <c r="AH20" s="337" t="s">
        <v>384</v>
      </c>
      <c r="AI20" s="337" t="s">
        <v>385</v>
      </c>
      <c r="AJ20" s="337" t="s">
        <v>444</v>
      </c>
      <c r="AK20" s="337" t="s">
        <v>387</v>
      </c>
      <c r="AL20" s="337" t="s">
        <v>445</v>
      </c>
      <c r="AM20" s="337" t="s">
        <v>368</v>
      </c>
      <c r="AN20" s="337" t="s">
        <v>368</v>
      </c>
      <c r="AO20" s="337" t="s">
        <v>368</v>
      </c>
      <c r="AP20" s="337">
        <v>1.2</v>
      </c>
      <c r="AQ20" s="337" t="s">
        <v>437</v>
      </c>
      <c r="AR20" s="337" t="s">
        <v>389</v>
      </c>
      <c r="AS20" s="337" t="s">
        <v>433</v>
      </c>
      <c r="AT20" s="337" t="s">
        <v>446</v>
      </c>
      <c r="AU20" s="337" t="s">
        <v>440</v>
      </c>
      <c r="AV20" s="337" t="s">
        <v>391</v>
      </c>
      <c r="AW20" s="337" t="s">
        <v>392</v>
      </c>
      <c r="AX20" s="337" t="s">
        <v>379</v>
      </c>
      <c r="AY20" s="337" t="s">
        <v>393</v>
      </c>
      <c r="AZ20" s="337" t="s">
        <v>394</v>
      </c>
      <c r="BA20" s="337" t="s">
        <v>395</v>
      </c>
      <c r="BB20" s="337" t="s">
        <v>396</v>
      </c>
      <c r="BC20" s="337" t="s">
        <v>397</v>
      </c>
      <c r="BD20" s="337">
        <v>1</v>
      </c>
      <c r="BE20" s="337" t="s">
        <v>398</v>
      </c>
      <c r="BF20" s="337" t="s">
        <v>367</v>
      </c>
      <c r="BG20" s="337" t="s">
        <v>384</v>
      </c>
      <c r="BH20" s="337" t="s">
        <v>385</v>
      </c>
      <c r="BI20" s="337" t="s">
        <v>399</v>
      </c>
      <c r="BJ20" s="337" t="s">
        <v>388</v>
      </c>
      <c r="BK20" s="337" t="s">
        <v>368</v>
      </c>
      <c r="BL20" s="337" t="s">
        <v>387</v>
      </c>
      <c r="BM20" s="337" t="s">
        <v>400</v>
      </c>
      <c r="BN20" s="337" t="s">
        <v>380</v>
      </c>
      <c r="BO20" s="337" t="s">
        <v>389</v>
      </c>
      <c r="BP20" s="337" t="s">
        <v>401</v>
      </c>
      <c r="BQ20" s="337" t="s">
        <v>402</v>
      </c>
      <c r="BR20" s="337" t="s">
        <v>391</v>
      </c>
      <c r="BS20" s="337" t="s">
        <v>227</v>
      </c>
      <c r="BT20" s="337" t="s">
        <v>403</v>
      </c>
      <c r="BU20" s="337" t="s">
        <v>379</v>
      </c>
      <c r="BV20" s="337">
        <v>1</v>
      </c>
      <c r="BW20" s="337" t="s">
        <v>404</v>
      </c>
      <c r="BX20" s="337" t="s">
        <v>405</v>
      </c>
      <c r="BY20" s="337" t="s">
        <v>406</v>
      </c>
      <c r="BZ20" s="337">
        <v>3</v>
      </c>
      <c r="CA20" s="337" t="s">
        <v>407</v>
      </c>
      <c r="CB20" s="337" t="s">
        <v>396</v>
      </c>
      <c r="CC20" s="337" t="s">
        <v>401</v>
      </c>
      <c r="CD20" s="337" t="s">
        <v>408</v>
      </c>
      <c r="CE20" s="337" t="s">
        <v>403</v>
      </c>
      <c r="CF20" s="337" t="s">
        <v>379</v>
      </c>
      <c r="CG20" s="337" t="s">
        <v>409</v>
      </c>
      <c r="CH20" s="337" t="s">
        <v>379</v>
      </c>
      <c r="CI20" s="337" t="s">
        <v>410</v>
      </c>
      <c r="CJ20" s="337" t="s">
        <v>411</v>
      </c>
      <c r="CK20" s="337" t="s">
        <v>379</v>
      </c>
      <c r="CL20" s="337" t="s">
        <v>259</v>
      </c>
      <c r="CM20" s="337" t="s">
        <v>259</v>
      </c>
      <c r="CN20" s="337" t="s">
        <v>259</v>
      </c>
      <c r="CO20" s="330"/>
      <c r="CP20" s="330"/>
      <c r="CQ20" s="330"/>
      <c r="CR20" s="330"/>
      <c r="CS20" s="330"/>
      <c r="CT20" s="330"/>
      <c r="CU20" s="330"/>
      <c r="CV20" s="330"/>
      <c r="CW20" s="330"/>
      <c r="CX20" s="330"/>
      <c r="CY20" s="330"/>
      <c r="CZ20" s="330"/>
      <c r="DA20" s="330"/>
      <c r="DB20" s="330"/>
      <c r="DC20" s="330"/>
    </row>
    <row r="21" spans="1:107" hidden="1" x14ac:dyDescent="0.35">
      <c r="A21" s="337" t="s">
        <v>433</v>
      </c>
      <c r="B21" s="337" t="s">
        <v>463</v>
      </c>
      <c r="C21" s="337" t="s">
        <v>464</v>
      </c>
      <c r="D21" s="337" t="s">
        <v>465</v>
      </c>
      <c r="E21" s="337" t="s">
        <v>367</v>
      </c>
      <c r="F21" s="337" t="s">
        <v>368</v>
      </c>
      <c r="G21" s="337" t="s">
        <v>369</v>
      </c>
      <c r="H21" s="337">
        <v>1</v>
      </c>
      <c r="I21" s="337" t="s">
        <v>466</v>
      </c>
      <c r="J21" s="337">
        <v>500</v>
      </c>
      <c r="K21" s="337">
        <v>500</v>
      </c>
      <c r="L21" s="337">
        <v>500</v>
      </c>
      <c r="M21" s="337">
        <v>0</v>
      </c>
      <c r="N21" s="337">
        <v>0</v>
      </c>
      <c r="O21" s="337" t="s">
        <v>371</v>
      </c>
      <c r="P21" s="337" t="s">
        <v>435</v>
      </c>
      <c r="Q21" s="337" t="s">
        <v>467</v>
      </c>
      <c r="R21" s="337" t="s">
        <v>437</v>
      </c>
      <c r="S21" s="337" t="s">
        <v>259</v>
      </c>
      <c r="T21" s="337" t="s">
        <v>468</v>
      </c>
      <c r="U21" s="337" t="s">
        <v>469</v>
      </c>
      <c r="V21" s="337" t="s">
        <v>440</v>
      </c>
      <c r="W21" s="337" t="s">
        <v>378</v>
      </c>
      <c r="X21" s="337" t="s">
        <v>379</v>
      </c>
      <c r="Y21" s="337" t="s">
        <v>380</v>
      </c>
      <c r="Z21" s="337" t="s">
        <v>441</v>
      </c>
      <c r="AA21" s="337" t="s">
        <v>433</v>
      </c>
      <c r="AB21" s="337" t="s">
        <v>442</v>
      </c>
      <c r="AC21" s="337" t="s">
        <v>443</v>
      </c>
      <c r="AD21" s="337" t="s">
        <v>368</v>
      </c>
      <c r="AE21" s="337" t="s">
        <v>368</v>
      </c>
      <c r="AF21" s="337" t="s">
        <v>367</v>
      </c>
      <c r="AG21" s="337" t="s">
        <v>384</v>
      </c>
      <c r="AH21" s="337" t="s">
        <v>384</v>
      </c>
      <c r="AI21" s="337" t="s">
        <v>385</v>
      </c>
      <c r="AJ21" s="337" t="s">
        <v>444</v>
      </c>
      <c r="AK21" s="337" t="s">
        <v>387</v>
      </c>
      <c r="AL21" s="337" t="s">
        <v>445</v>
      </c>
      <c r="AM21" s="337" t="s">
        <v>368</v>
      </c>
      <c r="AN21" s="337" t="s">
        <v>368</v>
      </c>
      <c r="AO21" s="337" t="s">
        <v>368</v>
      </c>
      <c r="AP21" s="337">
        <v>1.2</v>
      </c>
      <c r="AQ21" s="337" t="s">
        <v>437</v>
      </c>
      <c r="AR21" s="337" t="s">
        <v>389</v>
      </c>
      <c r="AS21" s="337" t="s">
        <v>433</v>
      </c>
      <c r="AT21" s="337" t="s">
        <v>446</v>
      </c>
      <c r="AU21" s="337" t="s">
        <v>440</v>
      </c>
      <c r="AV21" s="337" t="s">
        <v>391</v>
      </c>
      <c r="AW21" s="337" t="s">
        <v>392</v>
      </c>
      <c r="AX21" s="337" t="s">
        <v>379</v>
      </c>
      <c r="AY21" s="337" t="s">
        <v>393</v>
      </c>
      <c r="AZ21" s="337" t="s">
        <v>394</v>
      </c>
      <c r="BA21" s="337" t="s">
        <v>395</v>
      </c>
      <c r="BB21" s="337" t="s">
        <v>396</v>
      </c>
      <c r="BC21" s="337" t="s">
        <v>397</v>
      </c>
      <c r="BD21" s="337">
        <v>1</v>
      </c>
      <c r="BE21" s="337" t="s">
        <v>398</v>
      </c>
      <c r="BF21" s="337" t="s">
        <v>367</v>
      </c>
      <c r="BG21" s="337" t="s">
        <v>384</v>
      </c>
      <c r="BH21" s="337" t="s">
        <v>385</v>
      </c>
      <c r="BI21" s="337" t="s">
        <v>399</v>
      </c>
      <c r="BJ21" s="337" t="s">
        <v>388</v>
      </c>
      <c r="BK21" s="337" t="s">
        <v>368</v>
      </c>
      <c r="BL21" s="337" t="s">
        <v>387</v>
      </c>
      <c r="BM21" s="337" t="s">
        <v>400</v>
      </c>
      <c r="BN21" s="337" t="s">
        <v>380</v>
      </c>
      <c r="BO21" s="337" t="s">
        <v>389</v>
      </c>
      <c r="BP21" s="337" t="s">
        <v>401</v>
      </c>
      <c r="BQ21" s="337" t="s">
        <v>402</v>
      </c>
      <c r="BR21" s="337" t="s">
        <v>391</v>
      </c>
      <c r="BS21" s="337" t="s">
        <v>227</v>
      </c>
      <c r="BT21" s="337" t="s">
        <v>403</v>
      </c>
      <c r="BU21" s="337" t="s">
        <v>379</v>
      </c>
      <c r="BV21" s="337">
        <v>1</v>
      </c>
      <c r="BW21" s="337" t="s">
        <v>404</v>
      </c>
      <c r="BX21" s="337" t="s">
        <v>405</v>
      </c>
      <c r="BY21" s="337" t="s">
        <v>406</v>
      </c>
      <c r="BZ21" s="337">
        <v>3</v>
      </c>
      <c r="CA21" s="337" t="s">
        <v>407</v>
      </c>
      <c r="CB21" s="337" t="s">
        <v>396</v>
      </c>
      <c r="CC21" s="337" t="s">
        <v>401</v>
      </c>
      <c r="CD21" s="337" t="s">
        <v>408</v>
      </c>
      <c r="CE21" s="337" t="s">
        <v>403</v>
      </c>
      <c r="CF21" s="337" t="s">
        <v>379</v>
      </c>
      <c r="CG21" s="337" t="s">
        <v>409</v>
      </c>
      <c r="CH21" s="337" t="s">
        <v>379</v>
      </c>
      <c r="CI21" s="337" t="s">
        <v>410</v>
      </c>
      <c r="CJ21" s="337" t="s">
        <v>411</v>
      </c>
      <c r="CK21" s="337" t="s">
        <v>379</v>
      </c>
      <c r="CL21" s="337" t="s">
        <v>259</v>
      </c>
      <c r="CM21" s="337" t="s">
        <v>259</v>
      </c>
      <c r="CN21" s="337" t="s">
        <v>259</v>
      </c>
      <c r="CO21" s="330"/>
      <c r="CP21" s="330"/>
      <c r="CQ21" s="330"/>
      <c r="CR21" s="330"/>
      <c r="CS21" s="330"/>
      <c r="CT21" s="330"/>
      <c r="CU21" s="330"/>
      <c r="CV21" s="330"/>
      <c r="CW21" s="330"/>
      <c r="CX21" s="330"/>
      <c r="CY21" s="330"/>
      <c r="CZ21" s="330"/>
      <c r="DA21" s="330"/>
      <c r="DB21" s="330"/>
      <c r="DC21" s="330"/>
    </row>
    <row r="22" spans="1:107" hidden="1" x14ac:dyDescent="0.35">
      <c r="A22" s="337" t="s">
        <v>470</v>
      </c>
      <c r="B22" s="337" t="s">
        <v>28</v>
      </c>
      <c r="C22" s="337" t="s">
        <v>471</v>
      </c>
      <c r="D22" s="337" t="s">
        <v>366</v>
      </c>
      <c r="E22" s="337" t="s">
        <v>367</v>
      </c>
      <c r="F22" s="337" t="s">
        <v>368</v>
      </c>
      <c r="G22" s="337" t="s">
        <v>369</v>
      </c>
      <c r="H22" s="337">
        <v>50</v>
      </c>
      <c r="I22" s="337" t="s">
        <v>370</v>
      </c>
      <c r="J22" s="337">
        <v>500</v>
      </c>
      <c r="K22" s="337">
        <v>25000</v>
      </c>
      <c r="L22" s="337">
        <v>25000</v>
      </c>
      <c r="M22" s="337">
        <v>0</v>
      </c>
      <c r="N22" s="337">
        <v>0</v>
      </c>
      <c r="O22" s="337" t="s">
        <v>371</v>
      </c>
      <c r="P22" s="337" t="s">
        <v>472</v>
      </c>
      <c r="Q22" s="337" t="s">
        <v>473</v>
      </c>
      <c r="R22" s="337" t="s">
        <v>474</v>
      </c>
      <c r="S22" s="337" t="s">
        <v>259</v>
      </c>
      <c r="T22" s="337" t="s">
        <v>475</v>
      </c>
      <c r="U22" s="337" t="s">
        <v>476</v>
      </c>
      <c r="V22" s="337" t="s">
        <v>477</v>
      </c>
      <c r="W22" s="337" t="s">
        <v>378</v>
      </c>
      <c r="X22" s="337" t="s">
        <v>379</v>
      </c>
      <c r="Y22" s="337" t="s">
        <v>478</v>
      </c>
      <c r="Z22" s="337" t="s">
        <v>479</v>
      </c>
      <c r="AA22" s="337" t="s">
        <v>470</v>
      </c>
      <c r="AB22" s="337" t="s">
        <v>480</v>
      </c>
      <c r="AC22" s="337" t="s">
        <v>383</v>
      </c>
      <c r="AD22" s="337" t="s">
        <v>368</v>
      </c>
      <c r="AE22" s="337" t="s">
        <v>368</v>
      </c>
      <c r="AF22" s="337" t="s">
        <v>367</v>
      </c>
      <c r="AG22" s="337" t="s">
        <v>384</v>
      </c>
      <c r="AH22" s="337" t="s">
        <v>384</v>
      </c>
      <c r="AI22" s="337" t="s">
        <v>385</v>
      </c>
      <c r="AJ22" s="337" t="s">
        <v>386</v>
      </c>
      <c r="AK22" s="337" t="s">
        <v>481</v>
      </c>
      <c r="AL22" s="337" t="s">
        <v>388</v>
      </c>
      <c r="AM22" s="337" t="s">
        <v>368</v>
      </c>
      <c r="AN22" s="337" t="s">
        <v>368</v>
      </c>
      <c r="AO22" s="337" t="s">
        <v>368</v>
      </c>
      <c r="AP22" s="337">
        <v>1.3</v>
      </c>
      <c r="AQ22" s="337" t="s">
        <v>474</v>
      </c>
      <c r="AR22" s="337" t="s">
        <v>482</v>
      </c>
      <c r="AS22" s="337" t="s">
        <v>470</v>
      </c>
      <c r="AT22" s="337" t="s">
        <v>483</v>
      </c>
      <c r="AU22" s="337" t="s">
        <v>477</v>
      </c>
      <c r="AV22" s="337" t="s">
        <v>484</v>
      </c>
      <c r="AW22" s="337" t="s">
        <v>392</v>
      </c>
      <c r="AX22" s="337" t="s">
        <v>379</v>
      </c>
      <c r="AY22" s="337" t="s">
        <v>485</v>
      </c>
      <c r="AZ22" s="337" t="s">
        <v>486</v>
      </c>
      <c r="BA22" s="337" t="s">
        <v>487</v>
      </c>
      <c r="BB22" s="337" t="s">
        <v>396</v>
      </c>
      <c r="BC22" s="337" t="s">
        <v>397</v>
      </c>
      <c r="BD22" s="337">
        <v>1</v>
      </c>
      <c r="BE22" s="337" t="s">
        <v>488</v>
      </c>
      <c r="BF22" s="337" t="s">
        <v>367</v>
      </c>
      <c r="BG22" s="337" t="s">
        <v>384</v>
      </c>
      <c r="BH22" s="337" t="s">
        <v>385</v>
      </c>
      <c r="BI22" s="337" t="s">
        <v>489</v>
      </c>
      <c r="BJ22" s="337" t="s">
        <v>490</v>
      </c>
      <c r="BK22" s="337" t="s">
        <v>368</v>
      </c>
      <c r="BL22" s="337" t="s">
        <v>491</v>
      </c>
      <c r="BM22" s="337" t="s">
        <v>492</v>
      </c>
      <c r="BN22" s="337" t="s">
        <v>478</v>
      </c>
      <c r="BO22" s="337" t="s">
        <v>482</v>
      </c>
      <c r="BP22" s="337" t="s">
        <v>401</v>
      </c>
      <c r="BQ22" s="337" t="s">
        <v>493</v>
      </c>
      <c r="BR22" s="337" t="s">
        <v>484</v>
      </c>
      <c r="BS22" s="337" t="s">
        <v>227</v>
      </c>
      <c r="BT22" s="337" t="s">
        <v>403</v>
      </c>
      <c r="BU22" s="337" t="s">
        <v>379</v>
      </c>
      <c r="BV22" s="337">
        <v>1</v>
      </c>
      <c r="BW22" s="337" t="s">
        <v>404</v>
      </c>
      <c r="BX22" s="337" t="s">
        <v>405</v>
      </c>
      <c r="BY22" s="337" t="s">
        <v>406</v>
      </c>
      <c r="BZ22" s="337">
        <v>3</v>
      </c>
      <c r="CA22" s="337" t="s">
        <v>407</v>
      </c>
      <c r="CB22" s="337" t="s">
        <v>396</v>
      </c>
      <c r="CC22" s="337" t="s">
        <v>401</v>
      </c>
      <c r="CD22" s="337" t="s">
        <v>408</v>
      </c>
      <c r="CE22" s="337" t="s">
        <v>403</v>
      </c>
      <c r="CF22" s="337" t="s">
        <v>379</v>
      </c>
      <c r="CG22" s="337" t="s">
        <v>409</v>
      </c>
      <c r="CH22" s="337" t="s">
        <v>379</v>
      </c>
      <c r="CI22" s="337" t="s">
        <v>410</v>
      </c>
      <c r="CJ22" s="337" t="s">
        <v>411</v>
      </c>
      <c r="CK22" s="337" t="s">
        <v>379</v>
      </c>
      <c r="CL22" s="337" t="s">
        <v>259</v>
      </c>
      <c r="CM22" s="337" t="s">
        <v>259</v>
      </c>
      <c r="CN22" s="337" t="s">
        <v>259</v>
      </c>
      <c r="CO22" s="330"/>
      <c r="CP22" s="330"/>
      <c r="CQ22" s="330"/>
      <c r="CR22" s="330"/>
      <c r="CS22" s="330"/>
      <c r="CT22" s="330"/>
      <c r="CU22" s="330"/>
      <c r="CV22" s="330"/>
      <c r="CW22" s="330"/>
      <c r="CX22" s="330"/>
      <c r="CY22" s="330"/>
      <c r="CZ22" s="330"/>
      <c r="DA22" s="330"/>
      <c r="DB22" s="330"/>
      <c r="DC22" s="330"/>
    </row>
    <row r="23" spans="1:107" hidden="1" x14ac:dyDescent="0.35">
      <c r="A23" s="337" t="s">
        <v>470</v>
      </c>
      <c r="B23" s="337" t="s">
        <v>28</v>
      </c>
      <c r="C23" s="337" t="s">
        <v>494</v>
      </c>
      <c r="D23" s="337" t="s">
        <v>413</v>
      </c>
      <c r="E23" s="337" t="s">
        <v>367</v>
      </c>
      <c r="F23" s="337" t="s">
        <v>368</v>
      </c>
      <c r="G23" s="337" t="s">
        <v>369</v>
      </c>
      <c r="H23" s="337">
        <v>75</v>
      </c>
      <c r="I23" s="337" t="s">
        <v>370</v>
      </c>
      <c r="J23" s="337">
        <v>200</v>
      </c>
      <c r="K23" s="337">
        <v>15000</v>
      </c>
      <c r="L23" s="337">
        <v>15000</v>
      </c>
      <c r="M23" s="337">
        <v>0</v>
      </c>
      <c r="N23" s="337">
        <v>0</v>
      </c>
      <c r="O23" s="337" t="s">
        <v>371</v>
      </c>
      <c r="P23" s="337" t="s">
        <v>472</v>
      </c>
      <c r="Q23" s="337" t="s">
        <v>495</v>
      </c>
      <c r="R23" s="337" t="s">
        <v>474</v>
      </c>
      <c r="S23" s="337" t="s">
        <v>259</v>
      </c>
      <c r="T23" s="337" t="s">
        <v>496</v>
      </c>
      <c r="U23" s="337" t="s">
        <v>497</v>
      </c>
      <c r="V23" s="337" t="s">
        <v>477</v>
      </c>
      <c r="W23" s="337" t="s">
        <v>378</v>
      </c>
      <c r="X23" s="337" t="s">
        <v>379</v>
      </c>
      <c r="Y23" s="337" t="s">
        <v>478</v>
      </c>
      <c r="Z23" s="337" t="s">
        <v>479</v>
      </c>
      <c r="AA23" s="337" t="s">
        <v>470</v>
      </c>
      <c r="AB23" s="337" t="s">
        <v>480</v>
      </c>
      <c r="AC23" s="337" t="s">
        <v>383</v>
      </c>
      <c r="AD23" s="337" t="s">
        <v>368</v>
      </c>
      <c r="AE23" s="337" t="s">
        <v>368</v>
      </c>
      <c r="AF23" s="337" t="s">
        <v>367</v>
      </c>
      <c r="AG23" s="337" t="s">
        <v>384</v>
      </c>
      <c r="AH23" s="337" t="s">
        <v>384</v>
      </c>
      <c r="AI23" s="337" t="s">
        <v>385</v>
      </c>
      <c r="AJ23" s="337" t="s">
        <v>386</v>
      </c>
      <c r="AK23" s="337" t="s">
        <v>481</v>
      </c>
      <c r="AL23" s="337" t="s">
        <v>388</v>
      </c>
      <c r="AM23" s="337" t="s">
        <v>368</v>
      </c>
      <c r="AN23" s="337" t="s">
        <v>368</v>
      </c>
      <c r="AO23" s="337" t="s">
        <v>368</v>
      </c>
      <c r="AP23" s="337">
        <v>1.3</v>
      </c>
      <c r="AQ23" s="337" t="s">
        <v>474</v>
      </c>
      <c r="AR23" s="337" t="s">
        <v>482</v>
      </c>
      <c r="AS23" s="337" t="s">
        <v>470</v>
      </c>
      <c r="AT23" s="337" t="s">
        <v>483</v>
      </c>
      <c r="AU23" s="337" t="s">
        <v>477</v>
      </c>
      <c r="AV23" s="337" t="s">
        <v>484</v>
      </c>
      <c r="AW23" s="337" t="s">
        <v>392</v>
      </c>
      <c r="AX23" s="337" t="s">
        <v>379</v>
      </c>
      <c r="AY23" s="337" t="s">
        <v>485</v>
      </c>
      <c r="AZ23" s="337" t="s">
        <v>486</v>
      </c>
      <c r="BA23" s="337" t="s">
        <v>487</v>
      </c>
      <c r="BB23" s="337" t="s">
        <v>396</v>
      </c>
      <c r="BC23" s="337" t="s">
        <v>397</v>
      </c>
      <c r="BD23" s="337">
        <v>1</v>
      </c>
      <c r="BE23" s="337" t="s">
        <v>488</v>
      </c>
      <c r="BF23" s="337" t="s">
        <v>367</v>
      </c>
      <c r="BG23" s="337" t="s">
        <v>384</v>
      </c>
      <c r="BH23" s="337" t="s">
        <v>385</v>
      </c>
      <c r="BI23" s="337" t="s">
        <v>489</v>
      </c>
      <c r="BJ23" s="337" t="s">
        <v>490</v>
      </c>
      <c r="BK23" s="337" t="s">
        <v>368</v>
      </c>
      <c r="BL23" s="337" t="s">
        <v>491</v>
      </c>
      <c r="BM23" s="337" t="s">
        <v>492</v>
      </c>
      <c r="BN23" s="337" t="s">
        <v>478</v>
      </c>
      <c r="BO23" s="337" t="s">
        <v>482</v>
      </c>
      <c r="BP23" s="337" t="s">
        <v>401</v>
      </c>
      <c r="BQ23" s="337" t="s">
        <v>493</v>
      </c>
      <c r="BR23" s="337" t="s">
        <v>484</v>
      </c>
      <c r="BS23" s="337" t="s">
        <v>227</v>
      </c>
      <c r="BT23" s="337" t="s">
        <v>403</v>
      </c>
      <c r="BU23" s="337" t="s">
        <v>379</v>
      </c>
      <c r="BV23" s="337">
        <v>1</v>
      </c>
      <c r="BW23" s="337" t="s">
        <v>404</v>
      </c>
      <c r="BX23" s="337" t="s">
        <v>405</v>
      </c>
      <c r="BY23" s="337" t="s">
        <v>406</v>
      </c>
      <c r="BZ23" s="337">
        <v>3</v>
      </c>
      <c r="CA23" s="337" t="s">
        <v>407</v>
      </c>
      <c r="CB23" s="337" t="s">
        <v>396</v>
      </c>
      <c r="CC23" s="337" t="s">
        <v>401</v>
      </c>
      <c r="CD23" s="337" t="s">
        <v>408</v>
      </c>
      <c r="CE23" s="337" t="s">
        <v>403</v>
      </c>
      <c r="CF23" s="337" t="s">
        <v>379</v>
      </c>
      <c r="CG23" s="337" t="s">
        <v>409</v>
      </c>
      <c r="CH23" s="337" t="s">
        <v>379</v>
      </c>
      <c r="CI23" s="337" t="s">
        <v>410</v>
      </c>
      <c r="CJ23" s="337" t="s">
        <v>411</v>
      </c>
      <c r="CK23" s="337" t="s">
        <v>379</v>
      </c>
      <c r="CL23" s="337" t="s">
        <v>259</v>
      </c>
      <c r="CM23" s="337" t="s">
        <v>259</v>
      </c>
      <c r="CN23" s="337" t="s">
        <v>259</v>
      </c>
      <c r="CO23" s="330"/>
      <c r="CP23" s="330"/>
      <c r="CQ23" s="330"/>
      <c r="CR23" s="330"/>
      <c r="CS23" s="330"/>
      <c r="CT23" s="330"/>
      <c r="CU23" s="330"/>
      <c r="CV23" s="330"/>
      <c r="CW23" s="330"/>
      <c r="CX23" s="330"/>
      <c r="CY23" s="330"/>
      <c r="CZ23" s="330"/>
      <c r="DA23" s="330"/>
      <c r="DB23" s="330"/>
      <c r="DC23" s="330"/>
    </row>
    <row r="24" spans="1:107" hidden="1" x14ac:dyDescent="0.35">
      <c r="A24" s="337" t="s">
        <v>470</v>
      </c>
      <c r="B24" s="337" t="s">
        <v>30</v>
      </c>
      <c r="C24" s="337" t="s">
        <v>498</v>
      </c>
      <c r="D24" s="337" t="s">
        <v>418</v>
      </c>
      <c r="E24" s="337" t="s">
        <v>367</v>
      </c>
      <c r="F24" s="337" t="s">
        <v>368</v>
      </c>
      <c r="G24" s="337" t="s">
        <v>369</v>
      </c>
      <c r="H24" s="337">
        <v>2</v>
      </c>
      <c r="I24" s="337" t="s">
        <v>419</v>
      </c>
      <c r="J24" s="337">
        <v>500</v>
      </c>
      <c r="K24" s="337">
        <v>1000</v>
      </c>
      <c r="L24" s="337">
        <v>1000</v>
      </c>
      <c r="M24" s="337">
        <v>0</v>
      </c>
      <c r="N24" s="337">
        <v>0</v>
      </c>
      <c r="O24" s="337" t="s">
        <v>371</v>
      </c>
      <c r="P24" s="337" t="s">
        <v>472</v>
      </c>
      <c r="Q24" s="337" t="s">
        <v>499</v>
      </c>
      <c r="R24" s="337" t="s">
        <v>474</v>
      </c>
      <c r="S24" s="337" t="s">
        <v>259</v>
      </c>
      <c r="T24" s="337" t="s">
        <v>500</v>
      </c>
      <c r="U24" s="337" t="s">
        <v>501</v>
      </c>
      <c r="V24" s="337" t="s">
        <v>477</v>
      </c>
      <c r="W24" s="337" t="s">
        <v>378</v>
      </c>
      <c r="X24" s="337" t="s">
        <v>379</v>
      </c>
      <c r="Y24" s="337" t="s">
        <v>478</v>
      </c>
      <c r="Z24" s="337" t="s">
        <v>479</v>
      </c>
      <c r="AA24" s="337" t="s">
        <v>470</v>
      </c>
      <c r="AB24" s="337" t="s">
        <v>480</v>
      </c>
      <c r="AC24" s="337" t="s">
        <v>383</v>
      </c>
      <c r="AD24" s="337" t="s">
        <v>368</v>
      </c>
      <c r="AE24" s="337" t="s">
        <v>368</v>
      </c>
      <c r="AF24" s="337" t="s">
        <v>367</v>
      </c>
      <c r="AG24" s="337" t="s">
        <v>384</v>
      </c>
      <c r="AH24" s="337" t="s">
        <v>384</v>
      </c>
      <c r="AI24" s="337" t="s">
        <v>385</v>
      </c>
      <c r="AJ24" s="337" t="s">
        <v>386</v>
      </c>
      <c r="AK24" s="337" t="s">
        <v>481</v>
      </c>
      <c r="AL24" s="337" t="s">
        <v>388</v>
      </c>
      <c r="AM24" s="337" t="s">
        <v>368</v>
      </c>
      <c r="AN24" s="337" t="s">
        <v>368</v>
      </c>
      <c r="AO24" s="337" t="s">
        <v>368</v>
      </c>
      <c r="AP24" s="337">
        <v>1.3</v>
      </c>
      <c r="AQ24" s="337" t="s">
        <v>474</v>
      </c>
      <c r="AR24" s="337" t="s">
        <v>482</v>
      </c>
      <c r="AS24" s="337" t="s">
        <v>470</v>
      </c>
      <c r="AT24" s="337" t="s">
        <v>483</v>
      </c>
      <c r="AU24" s="337" t="s">
        <v>477</v>
      </c>
      <c r="AV24" s="337" t="s">
        <v>484</v>
      </c>
      <c r="AW24" s="337" t="s">
        <v>392</v>
      </c>
      <c r="AX24" s="337" t="s">
        <v>379</v>
      </c>
      <c r="AY24" s="337" t="s">
        <v>485</v>
      </c>
      <c r="AZ24" s="337" t="s">
        <v>486</v>
      </c>
      <c r="BA24" s="337" t="s">
        <v>487</v>
      </c>
      <c r="BB24" s="337" t="s">
        <v>396</v>
      </c>
      <c r="BC24" s="337" t="s">
        <v>397</v>
      </c>
      <c r="BD24" s="337">
        <v>1</v>
      </c>
      <c r="BE24" s="337" t="s">
        <v>488</v>
      </c>
      <c r="BF24" s="337" t="s">
        <v>367</v>
      </c>
      <c r="BG24" s="337" t="s">
        <v>384</v>
      </c>
      <c r="BH24" s="337" t="s">
        <v>385</v>
      </c>
      <c r="BI24" s="337" t="s">
        <v>489</v>
      </c>
      <c r="BJ24" s="337" t="s">
        <v>490</v>
      </c>
      <c r="BK24" s="337" t="s">
        <v>368</v>
      </c>
      <c r="BL24" s="337" t="s">
        <v>491</v>
      </c>
      <c r="BM24" s="337" t="s">
        <v>492</v>
      </c>
      <c r="BN24" s="337" t="s">
        <v>478</v>
      </c>
      <c r="BO24" s="337" t="s">
        <v>482</v>
      </c>
      <c r="BP24" s="337" t="s">
        <v>401</v>
      </c>
      <c r="BQ24" s="337" t="s">
        <v>493</v>
      </c>
      <c r="BR24" s="337" t="s">
        <v>484</v>
      </c>
      <c r="BS24" s="337" t="s">
        <v>227</v>
      </c>
      <c r="BT24" s="337" t="s">
        <v>403</v>
      </c>
      <c r="BU24" s="337" t="s">
        <v>379</v>
      </c>
      <c r="BV24" s="337">
        <v>1</v>
      </c>
      <c r="BW24" s="337" t="s">
        <v>404</v>
      </c>
      <c r="BX24" s="337" t="s">
        <v>405</v>
      </c>
      <c r="BY24" s="337" t="s">
        <v>406</v>
      </c>
      <c r="BZ24" s="337">
        <v>3</v>
      </c>
      <c r="CA24" s="337" t="s">
        <v>407</v>
      </c>
      <c r="CB24" s="337" t="s">
        <v>396</v>
      </c>
      <c r="CC24" s="337" t="s">
        <v>401</v>
      </c>
      <c r="CD24" s="337" t="s">
        <v>408</v>
      </c>
      <c r="CE24" s="337" t="s">
        <v>403</v>
      </c>
      <c r="CF24" s="337" t="s">
        <v>379</v>
      </c>
      <c r="CG24" s="337" t="s">
        <v>409</v>
      </c>
      <c r="CH24" s="337" t="s">
        <v>379</v>
      </c>
      <c r="CI24" s="337" t="s">
        <v>410</v>
      </c>
      <c r="CJ24" s="337" t="s">
        <v>411</v>
      </c>
      <c r="CK24" s="337" t="s">
        <v>379</v>
      </c>
      <c r="CL24" s="337" t="s">
        <v>259</v>
      </c>
      <c r="CM24" s="337" t="s">
        <v>259</v>
      </c>
      <c r="CN24" s="337" t="s">
        <v>259</v>
      </c>
      <c r="CO24" s="330"/>
      <c r="CP24" s="330"/>
      <c r="CQ24" s="330"/>
      <c r="CR24" s="330"/>
      <c r="CS24" s="330"/>
      <c r="CT24" s="330"/>
      <c r="CU24" s="330"/>
      <c r="CV24" s="330"/>
      <c r="CW24" s="330"/>
      <c r="CX24" s="330"/>
      <c r="CY24" s="330"/>
      <c r="CZ24" s="330"/>
      <c r="DA24" s="330"/>
      <c r="DB24" s="330"/>
      <c r="DC24" s="330"/>
    </row>
    <row r="25" spans="1:107" hidden="1" x14ac:dyDescent="0.35">
      <c r="A25" s="337" t="s">
        <v>470</v>
      </c>
      <c r="B25" s="337" t="s">
        <v>30</v>
      </c>
      <c r="C25" s="337" t="s">
        <v>502</v>
      </c>
      <c r="D25" s="337" t="s">
        <v>424</v>
      </c>
      <c r="E25" s="337" t="s">
        <v>367</v>
      </c>
      <c r="F25" s="337" t="s">
        <v>368</v>
      </c>
      <c r="G25" s="337" t="s">
        <v>369</v>
      </c>
      <c r="H25" s="337">
        <v>20</v>
      </c>
      <c r="I25" s="337" t="s">
        <v>370</v>
      </c>
      <c r="J25" s="337">
        <v>192</v>
      </c>
      <c r="K25" s="337">
        <v>3840</v>
      </c>
      <c r="L25" s="337">
        <v>3840</v>
      </c>
      <c r="M25" s="337">
        <v>0</v>
      </c>
      <c r="N25" s="337">
        <v>0</v>
      </c>
      <c r="O25" s="337" t="s">
        <v>371</v>
      </c>
      <c r="P25" s="337" t="s">
        <v>472</v>
      </c>
      <c r="Q25" s="337" t="s">
        <v>503</v>
      </c>
      <c r="R25" s="337" t="s">
        <v>474</v>
      </c>
      <c r="S25" s="337" t="s">
        <v>259</v>
      </c>
      <c r="T25" s="337" t="s">
        <v>504</v>
      </c>
      <c r="U25" s="337" t="s">
        <v>505</v>
      </c>
      <c r="V25" s="337" t="s">
        <v>477</v>
      </c>
      <c r="W25" s="337" t="s">
        <v>378</v>
      </c>
      <c r="X25" s="337" t="s">
        <v>379</v>
      </c>
      <c r="Y25" s="337" t="s">
        <v>478</v>
      </c>
      <c r="Z25" s="337" t="s">
        <v>479</v>
      </c>
      <c r="AA25" s="337" t="s">
        <v>470</v>
      </c>
      <c r="AB25" s="337" t="s">
        <v>480</v>
      </c>
      <c r="AC25" s="337" t="s">
        <v>383</v>
      </c>
      <c r="AD25" s="337" t="s">
        <v>368</v>
      </c>
      <c r="AE25" s="337" t="s">
        <v>368</v>
      </c>
      <c r="AF25" s="337" t="s">
        <v>367</v>
      </c>
      <c r="AG25" s="337" t="s">
        <v>384</v>
      </c>
      <c r="AH25" s="337" t="s">
        <v>384</v>
      </c>
      <c r="AI25" s="337" t="s">
        <v>385</v>
      </c>
      <c r="AJ25" s="337" t="s">
        <v>386</v>
      </c>
      <c r="AK25" s="337" t="s">
        <v>481</v>
      </c>
      <c r="AL25" s="337" t="s">
        <v>388</v>
      </c>
      <c r="AM25" s="337" t="s">
        <v>368</v>
      </c>
      <c r="AN25" s="337" t="s">
        <v>368</v>
      </c>
      <c r="AO25" s="337" t="s">
        <v>368</v>
      </c>
      <c r="AP25" s="337">
        <v>1.3</v>
      </c>
      <c r="AQ25" s="337" t="s">
        <v>474</v>
      </c>
      <c r="AR25" s="337" t="s">
        <v>482</v>
      </c>
      <c r="AS25" s="337" t="s">
        <v>470</v>
      </c>
      <c r="AT25" s="337" t="s">
        <v>483</v>
      </c>
      <c r="AU25" s="337" t="s">
        <v>477</v>
      </c>
      <c r="AV25" s="337" t="s">
        <v>484</v>
      </c>
      <c r="AW25" s="337" t="s">
        <v>392</v>
      </c>
      <c r="AX25" s="337" t="s">
        <v>379</v>
      </c>
      <c r="AY25" s="337" t="s">
        <v>485</v>
      </c>
      <c r="AZ25" s="337" t="s">
        <v>486</v>
      </c>
      <c r="BA25" s="337" t="s">
        <v>487</v>
      </c>
      <c r="BB25" s="337" t="s">
        <v>396</v>
      </c>
      <c r="BC25" s="337" t="s">
        <v>397</v>
      </c>
      <c r="BD25" s="337">
        <v>1</v>
      </c>
      <c r="BE25" s="337" t="s">
        <v>488</v>
      </c>
      <c r="BF25" s="337" t="s">
        <v>367</v>
      </c>
      <c r="BG25" s="337" t="s">
        <v>384</v>
      </c>
      <c r="BH25" s="337" t="s">
        <v>385</v>
      </c>
      <c r="BI25" s="337" t="s">
        <v>489</v>
      </c>
      <c r="BJ25" s="337" t="s">
        <v>490</v>
      </c>
      <c r="BK25" s="337" t="s">
        <v>368</v>
      </c>
      <c r="BL25" s="337" t="s">
        <v>491</v>
      </c>
      <c r="BM25" s="337" t="s">
        <v>492</v>
      </c>
      <c r="BN25" s="337" t="s">
        <v>478</v>
      </c>
      <c r="BO25" s="337" t="s">
        <v>482</v>
      </c>
      <c r="BP25" s="337" t="s">
        <v>401</v>
      </c>
      <c r="BQ25" s="337" t="s">
        <v>493</v>
      </c>
      <c r="BR25" s="337" t="s">
        <v>484</v>
      </c>
      <c r="BS25" s="337" t="s">
        <v>227</v>
      </c>
      <c r="BT25" s="337" t="s">
        <v>403</v>
      </c>
      <c r="BU25" s="337" t="s">
        <v>379</v>
      </c>
      <c r="BV25" s="337">
        <v>1</v>
      </c>
      <c r="BW25" s="337" t="s">
        <v>404</v>
      </c>
      <c r="BX25" s="337" t="s">
        <v>405</v>
      </c>
      <c r="BY25" s="337" t="s">
        <v>406</v>
      </c>
      <c r="BZ25" s="337">
        <v>3</v>
      </c>
      <c r="CA25" s="337" t="s">
        <v>407</v>
      </c>
      <c r="CB25" s="337" t="s">
        <v>396</v>
      </c>
      <c r="CC25" s="337" t="s">
        <v>401</v>
      </c>
      <c r="CD25" s="337" t="s">
        <v>408</v>
      </c>
      <c r="CE25" s="337" t="s">
        <v>403</v>
      </c>
      <c r="CF25" s="337" t="s">
        <v>379</v>
      </c>
      <c r="CG25" s="337" t="s">
        <v>409</v>
      </c>
      <c r="CH25" s="337" t="s">
        <v>379</v>
      </c>
      <c r="CI25" s="337" t="s">
        <v>410</v>
      </c>
      <c r="CJ25" s="337" t="s">
        <v>411</v>
      </c>
      <c r="CK25" s="337" t="s">
        <v>379</v>
      </c>
      <c r="CL25" s="337" t="s">
        <v>259</v>
      </c>
      <c r="CM25" s="337" t="s">
        <v>259</v>
      </c>
      <c r="CN25" s="337" t="s">
        <v>259</v>
      </c>
      <c r="CO25" s="330"/>
      <c r="CP25" s="330"/>
      <c r="CQ25" s="330"/>
      <c r="CR25" s="330"/>
      <c r="CS25" s="330"/>
      <c r="CT25" s="330"/>
      <c r="CU25" s="330"/>
      <c r="CV25" s="330"/>
      <c r="CW25" s="330"/>
      <c r="CX25" s="330"/>
      <c r="CY25" s="330"/>
      <c r="CZ25" s="330"/>
      <c r="DA25" s="330"/>
      <c r="DB25" s="330"/>
      <c r="DC25" s="330"/>
    </row>
    <row r="26" spans="1:107" hidden="1" x14ac:dyDescent="0.35">
      <c r="A26" s="337" t="s">
        <v>470</v>
      </c>
      <c r="B26" s="337" t="s">
        <v>30</v>
      </c>
      <c r="C26" s="337" t="s">
        <v>506</v>
      </c>
      <c r="D26" s="337" t="s">
        <v>429</v>
      </c>
      <c r="E26" s="337" t="s">
        <v>367</v>
      </c>
      <c r="F26" s="337" t="s">
        <v>368</v>
      </c>
      <c r="G26" s="337" t="s">
        <v>369</v>
      </c>
      <c r="H26" s="337">
        <v>12</v>
      </c>
      <c r="I26" s="337" t="s">
        <v>370</v>
      </c>
      <c r="J26" s="337">
        <v>122</v>
      </c>
      <c r="K26" s="337">
        <v>1464</v>
      </c>
      <c r="L26" s="337">
        <v>1464</v>
      </c>
      <c r="M26" s="337">
        <v>0</v>
      </c>
      <c r="N26" s="337">
        <v>0</v>
      </c>
      <c r="O26" s="337" t="s">
        <v>371</v>
      </c>
      <c r="P26" s="337" t="s">
        <v>472</v>
      </c>
      <c r="Q26" s="337" t="s">
        <v>507</v>
      </c>
      <c r="R26" s="337" t="s">
        <v>474</v>
      </c>
      <c r="S26" s="337" t="s">
        <v>259</v>
      </c>
      <c r="T26" s="337" t="s">
        <v>508</v>
      </c>
      <c r="U26" s="337" t="s">
        <v>509</v>
      </c>
      <c r="V26" s="337" t="s">
        <v>477</v>
      </c>
      <c r="W26" s="337" t="s">
        <v>378</v>
      </c>
      <c r="X26" s="337" t="s">
        <v>379</v>
      </c>
      <c r="Y26" s="337" t="s">
        <v>478</v>
      </c>
      <c r="Z26" s="337" t="s">
        <v>479</v>
      </c>
      <c r="AA26" s="337" t="s">
        <v>470</v>
      </c>
      <c r="AB26" s="337" t="s">
        <v>480</v>
      </c>
      <c r="AC26" s="337" t="s">
        <v>383</v>
      </c>
      <c r="AD26" s="337" t="s">
        <v>368</v>
      </c>
      <c r="AE26" s="337" t="s">
        <v>368</v>
      </c>
      <c r="AF26" s="337" t="s">
        <v>367</v>
      </c>
      <c r="AG26" s="337" t="s">
        <v>384</v>
      </c>
      <c r="AH26" s="337" t="s">
        <v>384</v>
      </c>
      <c r="AI26" s="337" t="s">
        <v>385</v>
      </c>
      <c r="AJ26" s="337" t="s">
        <v>386</v>
      </c>
      <c r="AK26" s="337" t="s">
        <v>481</v>
      </c>
      <c r="AL26" s="337" t="s">
        <v>388</v>
      </c>
      <c r="AM26" s="337" t="s">
        <v>368</v>
      </c>
      <c r="AN26" s="337" t="s">
        <v>368</v>
      </c>
      <c r="AO26" s="337" t="s">
        <v>368</v>
      </c>
      <c r="AP26" s="337">
        <v>1.3</v>
      </c>
      <c r="AQ26" s="337" t="s">
        <v>474</v>
      </c>
      <c r="AR26" s="337" t="s">
        <v>482</v>
      </c>
      <c r="AS26" s="337" t="s">
        <v>470</v>
      </c>
      <c r="AT26" s="337" t="s">
        <v>483</v>
      </c>
      <c r="AU26" s="337" t="s">
        <v>477</v>
      </c>
      <c r="AV26" s="337" t="s">
        <v>484</v>
      </c>
      <c r="AW26" s="337" t="s">
        <v>392</v>
      </c>
      <c r="AX26" s="337" t="s">
        <v>379</v>
      </c>
      <c r="AY26" s="337" t="s">
        <v>485</v>
      </c>
      <c r="AZ26" s="337" t="s">
        <v>486</v>
      </c>
      <c r="BA26" s="337" t="s">
        <v>487</v>
      </c>
      <c r="BB26" s="337" t="s">
        <v>396</v>
      </c>
      <c r="BC26" s="337" t="s">
        <v>397</v>
      </c>
      <c r="BD26" s="337">
        <v>1</v>
      </c>
      <c r="BE26" s="337" t="s">
        <v>488</v>
      </c>
      <c r="BF26" s="337" t="s">
        <v>367</v>
      </c>
      <c r="BG26" s="337" t="s">
        <v>384</v>
      </c>
      <c r="BH26" s="337" t="s">
        <v>385</v>
      </c>
      <c r="BI26" s="337" t="s">
        <v>489</v>
      </c>
      <c r="BJ26" s="337" t="s">
        <v>490</v>
      </c>
      <c r="BK26" s="337" t="s">
        <v>368</v>
      </c>
      <c r="BL26" s="337" t="s">
        <v>491</v>
      </c>
      <c r="BM26" s="337" t="s">
        <v>492</v>
      </c>
      <c r="BN26" s="337" t="s">
        <v>478</v>
      </c>
      <c r="BO26" s="337" t="s">
        <v>482</v>
      </c>
      <c r="BP26" s="337" t="s">
        <v>401</v>
      </c>
      <c r="BQ26" s="337" t="s">
        <v>493</v>
      </c>
      <c r="BR26" s="337" t="s">
        <v>484</v>
      </c>
      <c r="BS26" s="337" t="s">
        <v>227</v>
      </c>
      <c r="BT26" s="337" t="s">
        <v>403</v>
      </c>
      <c r="BU26" s="337" t="s">
        <v>379</v>
      </c>
      <c r="BV26" s="337">
        <v>1</v>
      </c>
      <c r="BW26" s="337" t="s">
        <v>404</v>
      </c>
      <c r="BX26" s="337" t="s">
        <v>405</v>
      </c>
      <c r="BY26" s="337" t="s">
        <v>406</v>
      </c>
      <c r="BZ26" s="337">
        <v>3</v>
      </c>
      <c r="CA26" s="337" t="s">
        <v>407</v>
      </c>
      <c r="CB26" s="337" t="s">
        <v>396</v>
      </c>
      <c r="CC26" s="337" t="s">
        <v>401</v>
      </c>
      <c r="CD26" s="337" t="s">
        <v>408</v>
      </c>
      <c r="CE26" s="337" t="s">
        <v>403</v>
      </c>
      <c r="CF26" s="337" t="s">
        <v>379</v>
      </c>
      <c r="CG26" s="337" t="s">
        <v>409</v>
      </c>
      <c r="CH26" s="337" t="s">
        <v>379</v>
      </c>
      <c r="CI26" s="337" t="s">
        <v>410</v>
      </c>
      <c r="CJ26" s="337" t="s">
        <v>411</v>
      </c>
      <c r="CK26" s="337" t="s">
        <v>379</v>
      </c>
      <c r="CL26" s="337" t="s">
        <v>259</v>
      </c>
      <c r="CM26" s="337" t="s">
        <v>259</v>
      </c>
      <c r="CN26" s="337" t="s">
        <v>259</v>
      </c>
      <c r="CO26" s="330"/>
      <c r="CP26" s="330"/>
      <c r="CQ26" s="330"/>
      <c r="CR26" s="330"/>
      <c r="CS26" s="330"/>
      <c r="CT26" s="330"/>
      <c r="CU26" s="330"/>
      <c r="CV26" s="330"/>
      <c r="CW26" s="330"/>
      <c r="CX26" s="330"/>
      <c r="CY26" s="330"/>
      <c r="CZ26" s="330"/>
      <c r="DA26" s="330"/>
      <c r="DB26" s="330"/>
      <c r="DC26" s="330"/>
    </row>
    <row r="27" spans="1:107" hidden="1" x14ac:dyDescent="0.35">
      <c r="A27" s="337" t="s">
        <v>510</v>
      </c>
      <c r="B27" s="337" t="s">
        <v>28</v>
      </c>
      <c r="C27" s="337" t="s">
        <v>511</v>
      </c>
      <c r="D27" s="337" t="s">
        <v>366</v>
      </c>
      <c r="E27" s="337" t="s">
        <v>367</v>
      </c>
      <c r="F27" s="337" t="s">
        <v>368</v>
      </c>
      <c r="G27" s="337" t="s">
        <v>369</v>
      </c>
      <c r="H27" s="337">
        <v>20</v>
      </c>
      <c r="I27" s="337" t="s">
        <v>370</v>
      </c>
      <c r="J27" s="337">
        <v>500</v>
      </c>
      <c r="K27" s="337">
        <v>10000</v>
      </c>
      <c r="L27" s="337">
        <v>10000</v>
      </c>
      <c r="M27" s="337">
        <v>0</v>
      </c>
      <c r="N27" s="337">
        <v>0</v>
      </c>
      <c r="O27" s="337" t="s">
        <v>371</v>
      </c>
      <c r="P27" s="337" t="s">
        <v>512</v>
      </c>
      <c r="Q27" s="337" t="s">
        <v>513</v>
      </c>
      <c r="R27" s="337" t="s">
        <v>514</v>
      </c>
      <c r="S27" s="337" t="s">
        <v>259</v>
      </c>
      <c r="T27" s="337" t="s">
        <v>515</v>
      </c>
      <c r="U27" s="337" t="s">
        <v>516</v>
      </c>
      <c r="V27" s="337" t="s">
        <v>517</v>
      </c>
      <c r="W27" s="337" t="s">
        <v>378</v>
      </c>
      <c r="X27" s="337" t="s">
        <v>379</v>
      </c>
      <c r="Y27" s="337" t="s">
        <v>518</v>
      </c>
      <c r="Z27" s="337" t="s">
        <v>519</v>
      </c>
      <c r="AA27" s="337" t="s">
        <v>510</v>
      </c>
      <c r="AB27" s="337" t="s">
        <v>520</v>
      </c>
      <c r="AC27" s="337" t="s">
        <v>521</v>
      </c>
      <c r="AD27" s="337" t="s">
        <v>368</v>
      </c>
      <c r="AE27" s="337" t="s">
        <v>368</v>
      </c>
      <c r="AF27" s="337" t="s">
        <v>367</v>
      </c>
      <c r="AG27" s="337" t="s">
        <v>384</v>
      </c>
      <c r="AH27" s="337" t="s">
        <v>384</v>
      </c>
      <c r="AI27" s="337" t="s">
        <v>522</v>
      </c>
      <c r="AJ27" s="337" t="s">
        <v>523</v>
      </c>
      <c r="AK27" s="337" t="s">
        <v>524</v>
      </c>
      <c r="AL27" s="337" t="s">
        <v>525</v>
      </c>
      <c r="AM27" s="337" t="s">
        <v>368</v>
      </c>
      <c r="AN27" s="337" t="s">
        <v>368</v>
      </c>
      <c r="AO27" s="337" t="s">
        <v>368</v>
      </c>
      <c r="AP27" s="337">
        <v>1.4</v>
      </c>
      <c r="AQ27" s="337" t="s">
        <v>514</v>
      </c>
      <c r="AR27" s="337" t="s">
        <v>526</v>
      </c>
      <c r="AS27" s="337" t="s">
        <v>510</v>
      </c>
      <c r="AT27" s="337" t="s">
        <v>527</v>
      </c>
      <c r="AU27" s="337" t="s">
        <v>517</v>
      </c>
      <c r="AV27" s="337" t="s">
        <v>528</v>
      </c>
      <c r="AW27" s="337" t="s">
        <v>392</v>
      </c>
      <c r="AX27" s="337" t="s">
        <v>379</v>
      </c>
      <c r="AY27" s="337" t="s">
        <v>529</v>
      </c>
      <c r="AZ27" s="337" t="s">
        <v>530</v>
      </c>
      <c r="BA27" s="337" t="s">
        <v>531</v>
      </c>
      <c r="BB27" s="337" t="s">
        <v>396</v>
      </c>
      <c r="BC27" s="337" t="s">
        <v>532</v>
      </c>
      <c r="BD27" s="337">
        <v>3</v>
      </c>
      <c r="BE27" s="337" t="s">
        <v>533</v>
      </c>
      <c r="BF27" s="337" t="s">
        <v>367</v>
      </c>
      <c r="BG27" s="337" t="s">
        <v>384</v>
      </c>
      <c r="BH27" s="337" t="s">
        <v>385</v>
      </c>
      <c r="BI27" s="337" t="s">
        <v>534</v>
      </c>
      <c r="BJ27" s="337" t="s">
        <v>525</v>
      </c>
      <c r="BK27" s="337" t="s">
        <v>368</v>
      </c>
      <c r="BL27" s="337" t="s">
        <v>524</v>
      </c>
      <c r="BM27" s="337" t="s">
        <v>535</v>
      </c>
      <c r="BN27" s="337" t="s">
        <v>518</v>
      </c>
      <c r="BO27" s="337" t="s">
        <v>526</v>
      </c>
      <c r="BP27" s="337" t="s">
        <v>401</v>
      </c>
      <c r="BQ27" s="337" t="s">
        <v>536</v>
      </c>
      <c r="BR27" s="337" t="s">
        <v>528</v>
      </c>
      <c r="BS27" s="337" t="s">
        <v>227</v>
      </c>
      <c r="BT27" s="337" t="s">
        <v>403</v>
      </c>
      <c r="BU27" s="337" t="s">
        <v>379</v>
      </c>
      <c r="BV27" s="337">
        <v>1</v>
      </c>
      <c r="BW27" s="337" t="s">
        <v>404</v>
      </c>
      <c r="BX27" s="337" t="s">
        <v>405</v>
      </c>
      <c r="BY27" s="337" t="s">
        <v>406</v>
      </c>
      <c r="BZ27" s="337">
        <v>3</v>
      </c>
      <c r="CA27" s="337" t="s">
        <v>407</v>
      </c>
      <c r="CB27" s="337" t="s">
        <v>396</v>
      </c>
      <c r="CC27" s="337" t="s">
        <v>401</v>
      </c>
      <c r="CD27" s="337" t="s">
        <v>408</v>
      </c>
      <c r="CE27" s="337" t="s">
        <v>403</v>
      </c>
      <c r="CF27" s="337" t="s">
        <v>379</v>
      </c>
      <c r="CG27" s="337" t="s">
        <v>409</v>
      </c>
      <c r="CH27" s="337" t="s">
        <v>379</v>
      </c>
      <c r="CI27" s="337" t="s">
        <v>410</v>
      </c>
      <c r="CJ27" s="337" t="s">
        <v>411</v>
      </c>
      <c r="CK27" s="337" t="s">
        <v>379</v>
      </c>
      <c r="CL27" s="337" t="s">
        <v>259</v>
      </c>
      <c r="CM27" s="337" t="s">
        <v>259</v>
      </c>
      <c r="CN27" s="337" t="s">
        <v>259</v>
      </c>
      <c r="CO27" s="330"/>
      <c r="CP27" s="330"/>
      <c r="CQ27" s="330"/>
      <c r="CR27" s="330"/>
      <c r="CS27" s="330"/>
      <c r="CT27" s="330"/>
      <c r="CU27" s="330"/>
      <c r="CV27" s="330"/>
      <c r="CW27" s="330"/>
      <c r="CX27" s="330"/>
      <c r="CY27" s="330"/>
      <c r="CZ27" s="330"/>
      <c r="DA27" s="330"/>
      <c r="DB27" s="330"/>
      <c r="DC27" s="330"/>
    </row>
    <row r="28" spans="1:107" hidden="1" x14ac:dyDescent="0.35">
      <c r="A28" s="337" t="s">
        <v>510</v>
      </c>
      <c r="B28" s="337" t="s">
        <v>28</v>
      </c>
      <c r="C28" s="337" t="s">
        <v>537</v>
      </c>
      <c r="D28" s="337" t="s">
        <v>413</v>
      </c>
      <c r="E28" s="337" t="s">
        <v>367</v>
      </c>
      <c r="F28" s="337" t="s">
        <v>368</v>
      </c>
      <c r="G28" s="337" t="s">
        <v>369</v>
      </c>
      <c r="H28" s="337">
        <v>40</v>
      </c>
      <c r="I28" s="337" t="s">
        <v>370</v>
      </c>
      <c r="J28" s="337">
        <v>200</v>
      </c>
      <c r="K28" s="337">
        <v>8000</v>
      </c>
      <c r="L28" s="337">
        <v>8000</v>
      </c>
      <c r="M28" s="337">
        <v>0</v>
      </c>
      <c r="N28" s="337">
        <v>0</v>
      </c>
      <c r="O28" s="337" t="s">
        <v>371</v>
      </c>
      <c r="P28" s="337" t="s">
        <v>512</v>
      </c>
      <c r="Q28" s="337" t="s">
        <v>538</v>
      </c>
      <c r="R28" s="337" t="s">
        <v>514</v>
      </c>
      <c r="S28" s="337" t="s">
        <v>259</v>
      </c>
      <c r="T28" s="337" t="s">
        <v>539</v>
      </c>
      <c r="U28" s="337" t="s">
        <v>540</v>
      </c>
      <c r="V28" s="337" t="s">
        <v>517</v>
      </c>
      <c r="W28" s="337" t="s">
        <v>378</v>
      </c>
      <c r="X28" s="337" t="s">
        <v>379</v>
      </c>
      <c r="Y28" s="337" t="s">
        <v>518</v>
      </c>
      <c r="Z28" s="337" t="s">
        <v>519</v>
      </c>
      <c r="AA28" s="337" t="s">
        <v>510</v>
      </c>
      <c r="AB28" s="337" t="s">
        <v>520</v>
      </c>
      <c r="AC28" s="337" t="s">
        <v>521</v>
      </c>
      <c r="AD28" s="337" t="s">
        <v>368</v>
      </c>
      <c r="AE28" s="337" t="s">
        <v>368</v>
      </c>
      <c r="AF28" s="337" t="s">
        <v>367</v>
      </c>
      <c r="AG28" s="337" t="s">
        <v>384</v>
      </c>
      <c r="AH28" s="337" t="s">
        <v>384</v>
      </c>
      <c r="AI28" s="337" t="s">
        <v>522</v>
      </c>
      <c r="AJ28" s="337" t="s">
        <v>523</v>
      </c>
      <c r="AK28" s="337" t="s">
        <v>524</v>
      </c>
      <c r="AL28" s="337" t="s">
        <v>525</v>
      </c>
      <c r="AM28" s="337" t="s">
        <v>368</v>
      </c>
      <c r="AN28" s="337" t="s">
        <v>368</v>
      </c>
      <c r="AO28" s="337" t="s">
        <v>368</v>
      </c>
      <c r="AP28" s="337">
        <v>1.4</v>
      </c>
      <c r="AQ28" s="337" t="s">
        <v>514</v>
      </c>
      <c r="AR28" s="337" t="s">
        <v>526</v>
      </c>
      <c r="AS28" s="337" t="s">
        <v>510</v>
      </c>
      <c r="AT28" s="337" t="s">
        <v>527</v>
      </c>
      <c r="AU28" s="337" t="s">
        <v>517</v>
      </c>
      <c r="AV28" s="337" t="s">
        <v>528</v>
      </c>
      <c r="AW28" s="337" t="s">
        <v>392</v>
      </c>
      <c r="AX28" s="337" t="s">
        <v>379</v>
      </c>
      <c r="AY28" s="337" t="s">
        <v>529</v>
      </c>
      <c r="AZ28" s="337" t="s">
        <v>530</v>
      </c>
      <c r="BA28" s="337" t="s">
        <v>531</v>
      </c>
      <c r="BB28" s="337" t="s">
        <v>396</v>
      </c>
      <c r="BC28" s="337" t="s">
        <v>532</v>
      </c>
      <c r="BD28" s="337">
        <v>3</v>
      </c>
      <c r="BE28" s="337" t="s">
        <v>533</v>
      </c>
      <c r="BF28" s="337" t="s">
        <v>367</v>
      </c>
      <c r="BG28" s="337" t="s">
        <v>384</v>
      </c>
      <c r="BH28" s="337" t="s">
        <v>385</v>
      </c>
      <c r="BI28" s="337" t="s">
        <v>534</v>
      </c>
      <c r="BJ28" s="337" t="s">
        <v>525</v>
      </c>
      <c r="BK28" s="337" t="s">
        <v>368</v>
      </c>
      <c r="BL28" s="337" t="s">
        <v>524</v>
      </c>
      <c r="BM28" s="337" t="s">
        <v>535</v>
      </c>
      <c r="BN28" s="337" t="s">
        <v>518</v>
      </c>
      <c r="BO28" s="337" t="s">
        <v>526</v>
      </c>
      <c r="BP28" s="337" t="s">
        <v>401</v>
      </c>
      <c r="BQ28" s="337" t="s">
        <v>536</v>
      </c>
      <c r="BR28" s="337" t="s">
        <v>528</v>
      </c>
      <c r="BS28" s="337" t="s">
        <v>227</v>
      </c>
      <c r="BT28" s="337" t="s">
        <v>403</v>
      </c>
      <c r="BU28" s="337" t="s">
        <v>379</v>
      </c>
      <c r="BV28" s="337">
        <v>1</v>
      </c>
      <c r="BW28" s="337" t="s">
        <v>404</v>
      </c>
      <c r="BX28" s="337" t="s">
        <v>405</v>
      </c>
      <c r="BY28" s="337" t="s">
        <v>406</v>
      </c>
      <c r="BZ28" s="337">
        <v>3</v>
      </c>
      <c r="CA28" s="337" t="s">
        <v>407</v>
      </c>
      <c r="CB28" s="337" t="s">
        <v>396</v>
      </c>
      <c r="CC28" s="337" t="s">
        <v>401</v>
      </c>
      <c r="CD28" s="337" t="s">
        <v>408</v>
      </c>
      <c r="CE28" s="337" t="s">
        <v>403</v>
      </c>
      <c r="CF28" s="337" t="s">
        <v>379</v>
      </c>
      <c r="CG28" s="337" t="s">
        <v>409</v>
      </c>
      <c r="CH28" s="337" t="s">
        <v>379</v>
      </c>
      <c r="CI28" s="337" t="s">
        <v>410</v>
      </c>
      <c r="CJ28" s="337" t="s">
        <v>411</v>
      </c>
      <c r="CK28" s="337" t="s">
        <v>379</v>
      </c>
      <c r="CL28" s="337" t="s">
        <v>259</v>
      </c>
      <c r="CM28" s="337" t="s">
        <v>259</v>
      </c>
      <c r="CN28" s="337" t="s">
        <v>259</v>
      </c>
      <c r="CO28" s="330"/>
      <c r="CP28" s="330"/>
      <c r="CQ28" s="330"/>
      <c r="CR28" s="330"/>
      <c r="CS28" s="330"/>
      <c r="CT28" s="330"/>
      <c r="CU28" s="330"/>
      <c r="CV28" s="330"/>
      <c r="CW28" s="330"/>
      <c r="CX28" s="330"/>
      <c r="CY28" s="330"/>
      <c r="CZ28" s="330"/>
      <c r="DA28" s="330"/>
      <c r="DB28" s="330"/>
      <c r="DC28" s="330"/>
    </row>
    <row r="29" spans="1:107" hidden="1" x14ac:dyDescent="0.35">
      <c r="A29" s="337" t="s">
        <v>510</v>
      </c>
      <c r="B29" s="337" t="s">
        <v>30</v>
      </c>
      <c r="C29" s="337" t="s">
        <v>541</v>
      </c>
      <c r="D29" s="337" t="s">
        <v>418</v>
      </c>
      <c r="E29" s="337" t="s">
        <v>367</v>
      </c>
      <c r="F29" s="337" t="s">
        <v>368</v>
      </c>
      <c r="G29" s="337" t="s">
        <v>369</v>
      </c>
      <c r="H29" s="337">
        <v>1</v>
      </c>
      <c r="I29" s="337" t="s">
        <v>419</v>
      </c>
      <c r="J29" s="337">
        <v>500</v>
      </c>
      <c r="K29" s="337">
        <v>500</v>
      </c>
      <c r="L29" s="337">
        <v>500</v>
      </c>
      <c r="M29" s="337">
        <v>0</v>
      </c>
      <c r="N29" s="337">
        <v>0</v>
      </c>
      <c r="O29" s="337" t="s">
        <v>371</v>
      </c>
      <c r="P29" s="337" t="s">
        <v>512</v>
      </c>
      <c r="Q29" s="337" t="s">
        <v>542</v>
      </c>
      <c r="R29" s="337" t="s">
        <v>514</v>
      </c>
      <c r="S29" s="337" t="s">
        <v>259</v>
      </c>
      <c r="T29" s="337" t="s">
        <v>543</v>
      </c>
      <c r="U29" s="337" t="s">
        <v>544</v>
      </c>
      <c r="V29" s="337" t="s">
        <v>517</v>
      </c>
      <c r="W29" s="337" t="s">
        <v>378</v>
      </c>
      <c r="X29" s="337" t="s">
        <v>379</v>
      </c>
      <c r="Y29" s="337" t="s">
        <v>518</v>
      </c>
      <c r="Z29" s="337" t="s">
        <v>519</v>
      </c>
      <c r="AA29" s="337" t="s">
        <v>510</v>
      </c>
      <c r="AB29" s="337" t="s">
        <v>520</v>
      </c>
      <c r="AC29" s="337" t="s">
        <v>521</v>
      </c>
      <c r="AD29" s="337" t="s">
        <v>368</v>
      </c>
      <c r="AE29" s="337" t="s">
        <v>368</v>
      </c>
      <c r="AF29" s="337" t="s">
        <v>367</v>
      </c>
      <c r="AG29" s="337" t="s">
        <v>384</v>
      </c>
      <c r="AH29" s="337" t="s">
        <v>384</v>
      </c>
      <c r="AI29" s="337" t="s">
        <v>522</v>
      </c>
      <c r="AJ29" s="337" t="s">
        <v>523</v>
      </c>
      <c r="AK29" s="337" t="s">
        <v>524</v>
      </c>
      <c r="AL29" s="337" t="s">
        <v>525</v>
      </c>
      <c r="AM29" s="337" t="s">
        <v>368</v>
      </c>
      <c r="AN29" s="337" t="s">
        <v>368</v>
      </c>
      <c r="AO29" s="337" t="s">
        <v>368</v>
      </c>
      <c r="AP29" s="337">
        <v>1.4</v>
      </c>
      <c r="AQ29" s="337" t="s">
        <v>514</v>
      </c>
      <c r="AR29" s="337" t="s">
        <v>526</v>
      </c>
      <c r="AS29" s="337" t="s">
        <v>510</v>
      </c>
      <c r="AT29" s="337" t="s">
        <v>527</v>
      </c>
      <c r="AU29" s="337" t="s">
        <v>517</v>
      </c>
      <c r="AV29" s="337" t="s">
        <v>528</v>
      </c>
      <c r="AW29" s="337" t="s">
        <v>392</v>
      </c>
      <c r="AX29" s="337" t="s">
        <v>379</v>
      </c>
      <c r="AY29" s="337" t="s">
        <v>529</v>
      </c>
      <c r="AZ29" s="337" t="s">
        <v>530</v>
      </c>
      <c r="BA29" s="337" t="s">
        <v>531</v>
      </c>
      <c r="BB29" s="337" t="s">
        <v>396</v>
      </c>
      <c r="BC29" s="337" t="s">
        <v>532</v>
      </c>
      <c r="BD29" s="337">
        <v>3</v>
      </c>
      <c r="BE29" s="337" t="s">
        <v>533</v>
      </c>
      <c r="BF29" s="337" t="s">
        <v>367</v>
      </c>
      <c r="BG29" s="337" t="s">
        <v>384</v>
      </c>
      <c r="BH29" s="337" t="s">
        <v>385</v>
      </c>
      <c r="BI29" s="337" t="s">
        <v>534</v>
      </c>
      <c r="BJ29" s="337" t="s">
        <v>525</v>
      </c>
      <c r="BK29" s="337" t="s">
        <v>368</v>
      </c>
      <c r="BL29" s="337" t="s">
        <v>524</v>
      </c>
      <c r="BM29" s="337" t="s">
        <v>535</v>
      </c>
      <c r="BN29" s="337" t="s">
        <v>518</v>
      </c>
      <c r="BO29" s="337" t="s">
        <v>526</v>
      </c>
      <c r="BP29" s="337" t="s">
        <v>401</v>
      </c>
      <c r="BQ29" s="337" t="s">
        <v>536</v>
      </c>
      <c r="BR29" s="337" t="s">
        <v>528</v>
      </c>
      <c r="BS29" s="337" t="s">
        <v>227</v>
      </c>
      <c r="BT29" s="337" t="s">
        <v>403</v>
      </c>
      <c r="BU29" s="337" t="s">
        <v>379</v>
      </c>
      <c r="BV29" s="337">
        <v>1</v>
      </c>
      <c r="BW29" s="337" t="s">
        <v>404</v>
      </c>
      <c r="BX29" s="337" t="s">
        <v>405</v>
      </c>
      <c r="BY29" s="337" t="s">
        <v>406</v>
      </c>
      <c r="BZ29" s="337">
        <v>3</v>
      </c>
      <c r="CA29" s="337" t="s">
        <v>407</v>
      </c>
      <c r="CB29" s="337" t="s">
        <v>396</v>
      </c>
      <c r="CC29" s="337" t="s">
        <v>401</v>
      </c>
      <c r="CD29" s="337" t="s">
        <v>408</v>
      </c>
      <c r="CE29" s="337" t="s">
        <v>403</v>
      </c>
      <c r="CF29" s="337" t="s">
        <v>379</v>
      </c>
      <c r="CG29" s="337" t="s">
        <v>409</v>
      </c>
      <c r="CH29" s="337" t="s">
        <v>379</v>
      </c>
      <c r="CI29" s="337" t="s">
        <v>410</v>
      </c>
      <c r="CJ29" s="337" t="s">
        <v>411</v>
      </c>
      <c r="CK29" s="337" t="s">
        <v>379</v>
      </c>
      <c r="CL29" s="337" t="s">
        <v>259</v>
      </c>
      <c r="CM29" s="337" t="s">
        <v>259</v>
      </c>
      <c r="CN29" s="337" t="s">
        <v>259</v>
      </c>
      <c r="CO29" s="330"/>
      <c r="CP29" s="330"/>
      <c r="CQ29" s="330"/>
      <c r="CR29" s="330"/>
      <c r="CS29" s="330"/>
      <c r="CT29" s="330"/>
      <c r="CU29" s="330"/>
      <c r="CV29" s="330"/>
      <c r="CW29" s="330"/>
      <c r="CX29" s="330"/>
      <c r="CY29" s="330"/>
      <c r="CZ29" s="330"/>
      <c r="DA29" s="330"/>
      <c r="DB29" s="330"/>
      <c r="DC29" s="330"/>
    </row>
    <row r="30" spans="1:107" hidden="1" x14ac:dyDescent="0.35">
      <c r="A30" s="337" t="s">
        <v>510</v>
      </c>
      <c r="B30" s="337" t="s">
        <v>30</v>
      </c>
      <c r="C30" s="337" t="s">
        <v>545</v>
      </c>
      <c r="D30" s="337" t="s">
        <v>424</v>
      </c>
      <c r="E30" s="337" t="s">
        <v>367</v>
      </c>
      <c r="F30" s="337" t="s">
        <v>368</v>
      </c>
      <c r="G30" s="337" t="s">
        <v>369</v>
      </c>
      <c r="H30" s="337">
        <v>10</v>
      </c>
      <c r="I30" s="337" t="s">
        <v>370</v>
      </c>
      <c r="J30" s="337">
        <v>192</v>
      </c>
      <c r="K30" s="337">
        <v>1920</v>
      </c>
      <c r="L30" s="337">
        <v>1920</v>
      </c>
      <c r="M30" s="337">
        <v>0</v>
      </c>
      <c r="N30" s="337">
        <v>0</v>
      </c>
      <c r="O30" s="337" t="s">
        <v>371</v>
      </c>
      <c r="P30" s="337" t="s">
        <v>512</v>
      </c>
      <c r="Q30" s="337" t="s">
        <v>546</v>
      </c>
      <c r="R30" s="337" t="s">
        <v>514</v>
      </c>
      <c r="S30" s="337" t="s">
        <v>259</v>
      </c>
      <c r="T30" s="337" t="s">
        <v>547</v>
      </c>
      <c r="U30" s="337" t="s">
        <v>548</v>
      </c>
      <c r="V30" s="337" t="s">
        <v>517</v>
      </c>
      <c r="W30" s="337" t="s">
        <v>378</v>
      </c>
      <c r="X30" s="337" t="s">
        <v>379</v>
      </c>
      <c r="Y30" s="337" t="s">
        <v>518</v>
      </c>
      <c r="Z30" s="337" t="s">
        <v>519</v>
      </c>
      <c r="AA30" s="337" t="s">
        <v>510</v>
      </c>
      <c r="AB30" s="337" t="s">
        <v>520</v>
      </c>
      <c r="AC30" s="337" t="s">
        <v>521</v>
      </c>
      <c r="AD30" s="337" t="s">
        <v>368</v>
      </c>
      <c r="AE30" s="337" t="s">
        <v>368</v>
      </c>
      <c r="AF30" s="337" t="s">
        <v>367</v>
      </c>
      <c r="AG30" s="337" t="s">
        <v>384</v>
      </c>
      <c r="AH30" s="337" t="s">
        <v>384</v>
      </c>
      <c r="AI30" s="337" t="s">
        <v>522</v>
      </c>
      <c r="AJ30" s="337" t="s">
        <v>523</v>
      </c>
      <c r="AK30" s="337" t="s">
        <v>524</v>
      </c>
      <c r="AL30" s="337" t="s">
        <v>525</v>
      </c>
      <c r="AM30" s="337" t="s">
        <v>368</v>
      </c>
      <c r="AN30" s="337" t="s">
        <v>368</v>
      </c>
      <c r="AO30" s="337" t="s">
        <v>368</v>
      </c>
      <c r="AP30" s="337">
        <v>1.4</v>
      </c>
      <c r="AQ30" s="337" t="s">
        <v>514</v>
      </c>
      <c r="AR30" s="337" t="s">
        <v>526</v>
      </c>
      <c r="AS30" s="337" t="s">
        <v>510</v>
      </c>
      <c r="AT30" s="337" t="s">
        <v>527</v>
      </c>
      <c r="AU30" s="337" t="s">
        <v>517</v>
      </c>
      <c r="AV30" s="337" t="s">
        <v>528</v>
      </c>
      <c r="AW30" s="337" t="s">
        <v>392</v>
      </c>
      <c r="AX30" s="337" t="s">
        <v>379</v>
      </c>
      <c r="AY30" s="337" t="s">
        <v>529</v>
      </c>
      <c r="AZ30" s="337" t="s">
        <v>530</v>
      </c>
      <c r="BA30" s="337" t="s">
        <v>531</v>
      </c>
      <c r="BB30" s="337" t="s">
        <v>396</v>
      </c>
      <c r="BC30" s="337" t="s">
        <v>532</v>
      </c>
      <c r="BD30" s="337">
        <v>3</v>
      </c>
      <c r="BE30" s="337" t="s">
        <v>533</v>
      </c>
      <c r="BF30" s="337" t="s">
        <v>367</v>
      </c>
      <c r="BG30" s="337" t="s">
        <v>384</v>
      </c>
      <c r="BH30" s="337" t="s">
        <v>385</v>
      </c>
      <c r="BI30" s="337" t="s">
        <v>534</v>
      </c>
      <c r="BJ30" s="337" t="s">
        <v>525</v>
      </c>
      <c r="BK30" s="337" t="s">
        <v>368</v>
      </c>
      <c r="BL30" s="337" t="s">
        <v>524</v>
      </c>
      <c r="BM30" s="337" t="s">
        <v>535</v>
      </c>
      <c r="BN30" s="337" t="s">
        <v>518</v>
      </c>
      <c r="BO30" s="337" t="s">
        <v>526</v>
      </c>
      <c r="BP30" s="337" t="s">
        <v>401</v>
      </c>
      <c r="BQ30" s="337" t="s">
        <v>536</v>
      </c>
      <c r="BR30" s="337" t="s">
        <v>528</v>
      </c>
      <c r="BS30" s="337" t="s">
        <v>227</v>
      </c>
      <c r="BT30" s="337" t="s">
        <v>403</v>
      </c>
      <c r="BU30" s="337" t="s">
        <v>379</v>
      </c>
      <c r="BV30" s="337">
        <v>1</v>
      </c>
      <c r="BW30" s="337" t="s">
        <v>404</v>
      </c>
      <c r="BX30" s="337" t="s">
        <v>405</v>
      </c>
      <c r="BY30" s="337" t="s">
        <v>406</v>
      </c>
      <c r="BZ30" s="337">
        <v>3</v>
      </c>
      <c r="CA30" s="337" t="s">
        <v>407</v>
      </c>
      <c r="CB30" s="337" t="s">
        <v>396</v>
      </c>
      <c r="CC30" s="337" t="s">
        <v>401</v>
      </c>
      <c r="CD30" s="337" t="s">
        <v>408</v>
      </c>
      <c r="CE30" s="337" t="s">
        <v>403</v>
      </c>
      <c r="CF30" s="337" t="s">
        <v>379</v>
      </c>
      <c r="CG30" s="337" t="s">
        <v>409</v>
      </c>
      <c r="CH30" s="337" t="s">
        <v>379</v>
      </c>
      <c r="CI30" s="337" t="s">
        <v>410</v>
      </c>
      <c r="CJ30" s="337" t="s">
        <v>411</v>
      </c>
      <c r="CK30" s="337" t="s">
        <v>379</v>
      </c>
      <c r="CL30" s="337" t="s">
        <v>259</v>
      </c>
      <c r="CM30" s="337" t="s">
        <v>259</v>
      </c>
      <c r="CN30" s="337" t="s">
        <v>259</v>
      </c>
      <c r="CO30" s="330"/>
      <c r="CP30" s="330"/>
      <c r="CQ30" s="330"/>
      <c r="CR30" s="330"/>
      <c r="CS30" s="330"/>
      <c r="CT30" s="330"/>
      <c r="CU30" s="330"/>
      <c r="CV30" s="330"/>
      <c r="CW30" s="330"/>
      <c r="CX30" s="330"/>
      <c r="CY30" s="330"/>
      <c r="CZ30" s="330"/>
      <c r="DA30" s="330"/>
      <c r="DB30" s="330"/>
      <c r="DC30" s="330"/>
    </row>
    <row r="31" spans="1:107" hidden="1" x14ac:dyDescent="0.35">
      <c r="A31" s="337" t="s">
        <v>510</v>
      </c>
      <c r="B31" s="337" t="s">
        <v>30</v>
      </c>
      <c r="C31" s="337" t="s">
        <v>549</v>
      </c>
      <c r="D31" s="337" t="s">
        <v>429</v>
      </c>
      <c r="E31" s="337" t="s">
        <v>367</v>
      </c>
      <c r="F31" s="337" t="s">
        <v>368</v>
      </c>
      <c r="G31" s="337" t="s">
        <v>369</v>
      </c>
      <c r="H31" s="337">
        <v>7</v>
      </c>
      <c r="I31" s="337" t="s">
        <v>370</v>
      </c>
      <c r="J31" s="337">
        <v>122</v>
      </c>
      <c r="K31" s="337">
        <v>854</v>
      </c>
      <c r="L31" s="337">
        <v>854</v>
      </c>
      <c r="M31" s="337">
        <v>0</v>
      </c>
      <c r="N31" s="337">
        <v>0</v>
      </c>
      <c r="O31" s="337" t="s">
        <v>371</v>
      </c>
      <c r="P31" s="337" t="s">
        <v>512</v>
      </c>
      <c r="Q31" s="337" t="s">
        <v>550</v>
      </c>
      <c r="R31" s="337" t="s">
        <v>514</v>
      </c>
      <c r="S31" s="337" t="s">
        <v>259</v>
      </c>
      <c r="T31" s="337" t="s">
        <v>551</v>
      </c>
      <c r="U31" s="337" t="s">
        <v>552</v>
      </c>
      <c r="V31" s="337" t="s">
        <v>517</v>
      </c>
      <c r="W31" s="337" t="s">
        <v>378</v>
      </c>
      <c r="X31" s="337" t="s">
        <v>379</v>
      </c>
      <c r="Y31" s="337" t="s">
        <v>518</v>
      </c>
      <c r="Z31" s="337" t="s">
        <v>519</v>
      </c>
      <c r="AA31" s="337" t="s">
        <v>510</v>
      </c>
      <c r="AB31" s="337" t="s">
        <v>520</v>
      </c>
      <c r="AC31" s="337" t="s">
        <v>521</v>
      </c>
      <c r="AD31" s="337" t="s">
        <v>368</v>
      </c>
      <c r="AE31" s="337" t="s">
        <v>368</v>
      </c>
      <c r="AF31" s="337" t="s">
        <v>367</v>
      </c>
      <c r="AG31" s="337" t="s">
        <v>384</v>
      </c>
      <c r="AH31" s="337" t="s">
        <v>384</v>
      </c>
      <c r="AI31" s="337" t="s">
        <v>522</v>
      </c>
      <c r="AJ31" s="337" t="s">
        <v>523</v>
      </c>
      <c r="AK31" s="337" t="s">
        <v>524</v>
      </c>
      <c r="AL31" s="337" t="s">
        <v>525</v>
      </c>
      <c r="AM31" s="337" t="s">
        <v>368</v>
      </c>
      <c r="AN31" s="337" t="s">
        <v>368</v>
      </c>
      <c r="AO31" s="337" t="s">
        <v>368</v>
      </c>
      <c r="AP31" s="337">
        <v>1.4</v>
      </c>
      <c r="AQ31" s="337" t="s">
        <v>514</v>
      </c>
      <c r="AR31" s="337" t="s">
        <v>526</v>
      </c>
      <c r="AS31" s="337" t="s">
        <v>510</v>
      </c>
      <c r="AT31" s="337" t="s">
        <v>527</v>
      </c>
      <c r="AU31" s="337" t="s">
        <v>517</v>
      </c>
      <c r="AV31" s="337" t="s">
        <v>528</v>
      </c>
      <c r="AW31" s="337" t="s">
        <v>392</v>
      </c>
      <c r="AX31" s="337" t="s">
        <v>379</v>
      </c>
      <c r="AY31" s="337" t="s">
        <v>529</v>
      </c>
      <c r="AZ31" s="337" t="s">
        <v>530</v>
      </c>
      <c r="BA31" s="337" t="s">
        <v>531</v>
      </c>
      <c r="BB31" s="337" t="s">
        <v>396</v>
      </c>
      <c r="BC31" s="337" t="s">
        <v>532</v>
      </c>
      <c r="BD31" s="337">
        <v>3</v>
      </c>
      <c r="BE31" s="337" t="s">
        <v>533</v>
      </c>
      <c r="BF31" s="337" t="s">
        <v>367</v>
      </c>
      <c r="BG31" s="337" t="s">
        <v>384</v>
      </c>
      <c r="BH31" s="337" t="s">
        <v>385</v>
      </c>
      <c r="BI31" s="337" t="s">
        <v>534</v>
      </c>
      <c r="BJ31" s="337" t="s">
        <v>525</v>
      </c>
      <c r="BK31" s="337" t="s">
        <v>368</v>
      </c>
      <c r="BL31" s="337" t="s">
        <v>524</v>
      </c>
      <c r="BM31" s="337" t="s">
        <v>535</v>
      </c>
      <c r="BN31" s="337" t="s">
        <v>518</v>
      </c>
      <c r="BO31" s="337" t="s">
        <v>526</v>
      </c>
      <c r="BP31" s="337" t="s">
        <v>401</v>
      </c>
      <c r="BQ31" s="337" t="s">
        <v>536</v>
      </c>
      <c r="BR31" s="337" t="s">
        <v>528</v>
      </c>
      <c r="BS31" s="337" t="s">
        <v>227</v>
      </c>
      <c r="BT31" s="337" t="s">
        <v>403</v>
      </c>
      <c r="BU31" s="337" t="s">
        <v>379</v>
      </c>
      <c r="BV31" s="337">
        <v>1</v>
      </c>
      <c r="BW31" s="337" t="s">
        <v>404</v>
      </c>
      <c r="BX31" s="337" t="s">
        <v>405</v>
      </c>
      <c r="BY31" s="337" t="s">
        <v>406</v>
      </c>
      <c r="BZ31" s="337">
        <v>3</v>
      </c>
      <c r="CA31" s="337" t="s">
        <v>407</v>
      </c>
      <c r="CB31" s="337" t="s">
        <v>396</v>
      </c>
      <c r="CC31" s="337" t="s">
        <v>401</v>
      </c>
      <c r="CD31" s="337" t="s">
        <v>408</v>
      </c>
      <c r="CE31" s="337" t="s">
        <v>403</v>
      </c>
      <c r="CF31" s="337" t="s">
        <v>379</v>
      </c>
      <c r="CG31" s="337" t="s">
        <v>409</v>
      </c>
      <c r="CH31" s="337" t="s">
        <v>379</v>
      </c>
      <c r="CI31" s="337" t="s">
        <v>410</v>
      </c>
      <c r="CJ31" s="337" t="s">
        <v>411</v>
      </c>
      <c r="CK31" s="337" t="s">
        <v>379</v>
      </c>
      <c r="CL31" s="337" t="s">
        <v>259</v>
      </c>
      <c r="CM31" s="337" t="s">
        <v>259</v>
      </c>
      <c r="CN31" s="337" t="s">
        <v>259</v>
      </c>
      <c r="CO31" s="330"/>
      <c r="CP31" s="330"/>
      <c r="CQ31" s="330"/>
      <c r="CR31" s="330"/>
      <c r="CS31" s="330"/>
      <c r="CT31" s="330"/>
      <c r="CU31" s="330"/>
      <c r="CV31" s="330"/>
      <c r="CW31" s="330"/>
      <c r="CX31" s="330"/>
      <c r="CY31" s="330"/>
      <c r="CZ31" s="330"/>
      <c r="DA31" s="330"/>
      <c r="DB31" s="330"/>
      <c r="DC31" s="330"/>
    </row>
    <row r="32" spans="1:107" hidden="1" x14ac:dyDescent="0.35">
      <c r="A32" s="337" t="s">
        <v>553</v>
      </c>
      <c r="B32" s="337" t="s">
        <v>28</v>
      </c>
      <c r="C32" s="337" t="s">
        <v>554</v>
      </c>
      <c r="D32" s="337" t="s">
        <v>366</v>
      </c>
      <c r="E32" s="337" t="s">
        <v>367</v>
      </c>
      <c r="F32" s="337" t="s">
        <v>368</v>
      </c>
      <c r="G32" s="337" t="s">
        <v>369</v>
      </c>
      <c r="H32" s="337">
        <v>20</v>
      </c>
      <c r="I32" s="337" t="s">
        <v>370</v>
      </c>
      <c r="J32" s="337">
        <v>500</v>
      </c>
      <c r="K32" s="337">
        <v>10000</v>
      </c>
      <c r="L32" s="337">
        <v>10000</v>
      </c>
      <c r="M32" s="337">
        <v>0</v>
      </c>
      <c r="N32" s="337">
        <v>0</v>
      </c>
      <c r="O32" s="337" t="s">
        <v>371</v>
      </c>
      <c r="P32" s="337" t="s">
        <v>555</v>
      </c>
      <c r="Q32" s="337" t="s">
        <v>556</v>
      </c>
      <c r="R32" s="337" t="s">
        <v>557</v>
      </c>
      <c r="S32" s="337" t="s">
        <v>259</v>
      </c>
      <c r="T32" s="337" t="s">
        <v>558</v>
      </c>
      <c r="U32" s="337" t="s">
        <v>559</v>
      </c>
      <c r="V32" s="337" t="s">
        <v>560</v>
      </c>
      <c r="W32" s="337" t="s">
        <v>378</v>
      </c>
      <c r="X32" s="337" t="s">
        <v>379</v>
      </c>
      <c r="Y32" s="337" t="s">
        <v>518</v>
      </c>
      <c r="Z32" s="337" t="s">
        <v>561</v>
      </c>
      <c r="AA32" s="337" t="s">
        <v>553</v>
      </c>
      <c r="AB32" s="337" t="s">
        <v>562</v>
      </c>
      <c r="AC32" s="337" t="s">
        <v>521</v>
      </c>
      <c r="AD32" s="337" t="s">
        <v>368</v>
      </c>
      <c r="AE32" s="337" t="s">
        <v>368</v>
      </c>
      <c r="AF32" s="337" t="s">
        <v>367</v>
      </c>
      <c r="AG32" s="337" t="s">
        <v>384</v>
      </c>
      <c r="AH32" s="337" t="s">
        <v>384</v>
      </c>
      <c r="AI32" s="337" t="s">
        <v>385</v>
      </c>
      <c r="AJ32" s="337" t="s">
        <v>523</v>
      </c>
      <c r="AK32" s="337" t="s">
        <v>524</v>
      </c>
      <c r="AL32" s="337" t="s">
        <v>525</v>
      </c>
      <c r="AM32" s="337" t="s">
        <v>368</v>
      </c>
      <c r="AN32" s="337" t="s">
        <v>368</v>
      </c>
      <c r="AO32" s="337" t="s">
        <v>368</v>
      </c>
      <c r="AP32" s="337">
        <v>1.4</v>
      </c>
      <c r="AQ32" s="337" t="s">
        <v>557</v>
      </c>
      <c r="AR32" s="337" t="s">
        <v>526</v>
      </c>
      <c r="AS32" s="337" t="s">
        <v>553</v>
      </c>
      <c r="AT32" s="337" t="s">
        <v>563</v>
      </c>
      <c r="AU32" s="337" t="s">
        <v>560</v>
      </c>
      <c r="AV32" s="337" t="s">
        <v>528</v>
      </c>
      <c r="AW32" s="337" t="s">
        <v>392</v>
      </c>
      <c r="AX32" s="337" t="s">
        <v>379</v>
      </c>
      <c r="AY32" s="337" t="s">
        <v>529</v>
      </c>
      <c r="AZ32" s="337" t="s">
        <v>530</v>
      </c>
      <c r="BA32" s="337" t="s">
        <v>531</v>
      </c>
      <c r="BB32" s="337" t="s">
        <v>396</v>
      </c>
      <c r="BC32" s="337" t="s">
        <v>532</v>
      </c>
      <c r="BD32" s="337">
        <v>3</v>
      </c>
      <c r="BE32" s="337" t="s">
        <v>533</v>
      </c>
      <c r="BF32" s="337" t="s">
        <v>367</v>
      </c>
      <c r="BG32" s="337" t="s">
        <v>384</v>
      </c>
      <c r="BH32" s="337" t="s">
        <v>385</v>
      </c>
      <c r="BI32" s="337" t="s">
        <v>534</v>
      </c>
      <c r="BJ32" s="337" t="s">
        <v>525</v>
      </c>
      <c r="BK32" s="337" t="s">
        <v>368</v>
      </c>
      <c r="BL32" s="337" t="s">
        <v>524</v>
      </c>
      <c r="BM32" s="337" t="s">
        <v>535</v>
      </c>
      <c r="BN32" s="337" t="s">
        <v>518</v>
      </c>
      <c r="BO32" s="337" t="s">
        <v>526</v>
      </c>
      <c r="BP32" s="337" t="s">
        <v>401</v>
      </c>
      <c r="BQ32" s="337" t="s">
        <v>536</v>
      </c>
      <c r="BR32" s="337" t="s">
        <v>528</v>
      </c>
      <c r="BS32" s="337" t="s">
        <v>227</v>
      </c>
      <c r="BT32" s="337" t="s">
        <v>403</v>
      </c>
      <c r="BU32" s="337" t="s">
        <v>379</v>
      </c>
      <c r="BV32" s="337">
        <v>1</v>
      </c>
      <c r="BW32" s="337" t="s">
        <v>404</v>
      </c>
      <c r="BX32" s="337" t="s">
        <v>405</v>
      </c>
      <c r="BY32" s="337" t="s">
        <v>406</v>
      </c>
      <c r="BZ32" s="337">
        <v>3</v>
      </c>
      <c r="CA32" s="337" t="s">
        <v>407</v>
      </c>
      <c r="CB32" s="337" t="s">
        <v>396</v>
      </c>
      <c r="CC32" s="337" t="s">
        <v>401</v>
      </c>
      <c r="CD32" s="337" t="s">
        <v>408</v>
      </c>
      <c r="CE32" s="337" t="s">
        <v>403</v>
      </c>
      <c r="CF32" s="337" t="s">
        <v>379</v>
      </c>
      <c r="CG32" s="337" t="s">
        <v>409</v>
      </c>
      <c r="CH32" s="337" t="s">
        <v>379</v>
      </c>
      <c r="CI32" s="337" t="s">
        <v>410</v>
      </c>
      <c r="CJ32" s="337" t="s">
        <v>411</v>
      </c>
      <c r="CK32" s="337" t="s">
        <v>379</v>
      </c>
      <c r="CL32" s="337" t="s">
        <v>259</v>
      </c>
      <c r="CM32" s="337" t="s">
        <v>259</v>
      </c>
      <c r="CN32" s="337" t="s">
        <v>259</v>
      </c>
      <c r="CO32" s="330"/>
      <c r="CP32" s="330"/>
      <c r="CQ32" s="330"/>
      <c r="CR32" s="330"/>
      <c r="CS32" s="330"/>
      <c r="CT32" s="330"/>
      <c r="CU32" s="330"/>
      <c r="CV32" s="330"/>
      <c r="CW32" s="330"/>
      <c r="CX32" s="330"/>
      <c r="CY32" s="330"/>
      <c r="CZ32" s="330"/>
      <c r="DA32" s="330"/>
      <c r="DB32" s="330"/>
      <c r="DC32" s="330"/>
    </row>
    <row r="33" spans="1:107" hidden="1" x14ac:dyDescent="0.35">
      <c r="A33" s="337" t="s">
        <v>553</v>
      </c>
      <c r="B33" s="337" t="s">
        <v>28</v>
      </c>
      <c r="C33" s="337" t="s">
        <v>564</v>
      </c>
      <c r="D33" s="337" t="s">
        <v>413</v>
      </c>
      <c r="E33" s="337" t="s">
        <v>367</v>
      </c>
      <c r="F33" s="337" t="s">
        <v>368</v>
      </c>
      <c r="G33" s="337" t="s">
        <v>369</v>
      </c>
      <c r="H33" s="337">
        <v>50</v>
      </c>
      <c r="I33" s="337" t="s">
        <v>370</v>
      </c>
      <c r="J33" s="337">
        <v>200</v>
      </c>
      <c r="K33" s="337">
        <v>10000</v>
      </c>
      <c r="L33" s="337">
        <v>10000</v>
      </c>
      <c r="M33" s="337">
        <v>0</v>
      </c>
      <c r="N33" s="337">
        <v>0</v>
      </c>
      <c r="O33" s="337" t="s">
        <v>371</v>
      </c>
      <c r="P33" s="337" t="s">
        <v>555</v>
      </c>
      <c r="Q33" s="337" t="s">
        <v>565</v>
      </c>
      <c r="R33" s="337" t="s">
        <v>557</v>
      </c>
      <c r="S33" s="337" t="s">
        <v>259</v>
      </c>
      <c r="T33" s="337" t="s">
        <v>566</v>
      </c>
      <c r="U33" s="337" t="s">
        <v>567</v>
      </c>
      <c r="V33" s="337" t="s">
        <v>560</v>
      </c>
      <c r="W33" s="337" t="s">
        <v>378</v>
      </c>
      <c r="X33" s="337" t="s">
        <v>379</v>
      </c>
      <c r="Y33" s="337" t="s">
        <v>518</v>
      </c>
      <c r="Z33" s="337" t="s">
        <v>561</v>
      </c>
      <c r="AA33" s="337" t="s">
        <v>553</v>
      </c>
      <c r="AB33" s="337" t="s">
        <v>562</v>
      </c>
      <c r="AC33" s="337" t="s">
        <v>521</v>
      </c>
      <c r="AD33" s="337" t="s">
        <v>368</v>
      </c>
      <c r="AE33" s="337" t="s">
        <v>368</v>
      </c>
      <c r="AF33" s="337" t="s">
        <v>367</v>
      </c>
      <c r="AG33" s="337" t="s">
        <v>384</v>
      </c>
      <c r="AH33" s="337" t="s">
        <v>384</v>
      </c>
      <c r="AI33" s="337" t="s">
        <v>385</v>
      </c>
      <c r="AJ33" s="337" t="s">
        <v>523</v>
      </c>
      <c r="AK33" s="337" t="s">
        <v>524</v>
      </c>
      <c r="AL33" s="337" t="s">
        <v>525</v>
      </c>
      <c r="AM33" s="337" t="s">
        <v>368</v>
      </c>
      <c r="AN33" s="337" t="s">
        <v>368</v>
      </c>
      <c r="AO33" s="337" t="s">
        <v>368</v>
      </c>
      <c r="AP33" s="337">
        <v>1.4</v>
      </c>
      <c r="AQ33" s="337" t="s">
        <v>557</v>
      </c>
      <c r="AR33" s="337" t="s">
        <v>526</v>
      </c>
      <c r="AS33" s="337" t="s">
        <v>553</v>
      </c>
      <c r="AT33" s="337" t="s">
        <v>563</v>
      </c>
      <c r="AU33" s="337" t="s">
        <v>560</v>
      </c>
      <c r="AV33" s="337" t="s">
        <v>528</v>
      </c>
      <c r="AW33" s="337" t="s">
        <v>392</v>
      </c>
      <c r="AX33" s="337" t="s">
        <v>379</v>
      </c>
      <c r="AY33" s="337" t="s">
        <v>529</v>
      </c>
      <c r="AZ33" s="337" t="s">
        <v>530</v>
      </c>
      <c r="BA33" s="337" t="s">
        <v>531</v>
      </c>
      <c r="BB33" s="337" t="s">
        <v>396</v>
      </c>
      <c r="BC33" s="337" t="s">
        <v>532</v>
      </c>
      <c r="BD33" s="337">
        <v>3</v>
      </c>
      <c r="BE33" s="337" t="s">
        <v>533</v>
      </c>
      <c r="BF33" s="337" t="s">
        <v>367</v>
      </c>
      <c r="BG33" s="337" t="s">
        <v>384</v>
      </c>
      <c r="BH33" s="337" t="s">
        <v>385</v>
      </c>
      <c r="BI33" s="337" t="s">
        <v>534</v>
      </c>
      <c r="BJ33" s="337" t="s">
        <v>525</v>
      </c>
      <c r="BK33" s="337" t="s">
        <v>368</v>
      </c>
      <c r="BL33" s="337" t="s">
        <v>524</v>
      </c>
      <c r="BM33" s="337" t="s">
        <v>535</v>
      </c>
      <c r="BN33" s="337" t="s">
        <v>518</v>
      </c>
      <c r="BO33" s="337" t="s">
        <v>526</v>
      </c>
      <c r="BP33" s="337" t="s">
        <v>401</v>
      </c>
      <c r="BQ33" s="337" t="s">
        <v>536</v>
      </c>
      <c r="BR33" s="337" t="s">
        <v>528</v>
      </c>
      <c r="BS33" s="337" t="s">
        <v>227</v>
      </c>
      <c r="BT33" s="337" t="s">
        <v>403</v>
      </c>
      <c r="BU33" s="337" t="s">
        <v>379</v>
      </c>
      <c r="BV33" s="337">
        <v>1</v>
      </c>
      <c r="BW33" s="337" t="s">
        <v>404</v>
      </c>
      <c r="BX33" s="337" t="s">
        <v>405</v>
      </c>
      <c r="BY33" s="337" t="s">
        <v>406</v>
      </c>
      <c r="BZ33" s="337">
        <v>3</v>
      </c>
      <c r="CA33" s="337" t="s">
        <v>407</v>
      </c>
      <c r="CB33" s="337" t="s">
        <v>396</v>
      </c>
      <c r="CC33" s="337" t="s">
        <v>401</v>
      </c>
      <c r="CD33" s="337" t="s">
        <v>408</v>
      </c>
      <c r="CE33" s="337" t="s">
        <v>403</v>
      </c>
      <c r="CF33" s="337" t="s">
        <v>379</v>
      </c>
      <c r="CG33" s="337" t="s">
        <v>409</v>
      </c>
      <c r="CH33" s="337" t="s">
        <v>379</v>
      </c>
      <c r="CI33" s="337" t="s">
        <v>410</v>
      </c>
      <c r="CJ33" s="337" t="s">
        <v>411</v>
      </c>
      <c r="CK33" s="337" t="s">
        <v>379</v>
      </c>
      <c r="CL33" s="337" t="s">
        <v>259</v>
      </c>
      <c r="CM33" s="337" t="s">
        <v>259</v>
      </c>
      <c r="CN33" s="337" t="s">
        <v>259</v>
      </c>
      <c r="CO33" s="330"/>
      <c r="CP33" s="330"/>
      <c r="CQ33" s="330"/>
      <c r="CR33" s="330"/>
      <c r="CS33" s="330"/>
      <c r="CT33" s="330"/>
      <c r="CU33" s="330"/>
      <c r="CV33" s="330"/>
      <c r="CW33" s="330"/>
      <c r="CX33" s="330"/>
      <c r="CY33" s="330"/>
      <c r="CZ33" s="330"/>
      <c r="DA33" s="330"/>
      <c r="DB33" s="330"/>
      <c r="DC33" s="330"/>
    </row>
    <row r="34" spans="1:107" hidden="1" x14ac:dyDescent="0.35">
      <c r="A34" s="337" t="s">
        <v>553</v>
      </c>
      <c r="B34" s="337" t="s">
        <v>30</v>
      </c>
      <c r="C34" s="337" t="s">
        <v>568</v>
      </c>
      <c r="D34" s="337" t="s">
        <v>418</v>
      </c>
      <c r="E34" s="337" t="s">
        <v>367</v>
      </c>
      <c r="F34" s="337" t="s">
        <v>368</v>
      </c>
      <c r="G34" s="337" t="s">
        <v>369</v>
      </c>
      <c r="H34" s="337">
        <v>1</v>
      </c>
      <c r="I34" s="337" t="s">
        <v>419</v>
      </c>
      <c r="J34" s="337">
        <v>500</v>
      </c>
      <c r="K34" s="337">
        <v>500</v>
      </c>
      <c r="L34" s="337">
        <v>500</v>
      </c>
      <c r="M34" s="337">
        <v>0</v>
      </c>
      <c r="N34" s="337">
        <v>0</v>
      </c>
      <c r="O34" s="337" t="s">
        <v>371</v>
      </c>
      <c r="P34" s="337" t="s">
        <v>555</v>
      </c>
      <c r="Q34" s="337" t="s">
        <v>569</v>
      </c>
      <c r="R34" s="337" t="s">
        <v>557</v>
      </c>
      <c r="S34" s="337" t="s">
        <v>259</v>
      </c>
      <c r="T34" s="337" t="s">
        <v>570</v>
      </c>
      <c r="U34" s="337" t="s">
        <v>571</v>
      </c>
      <c r="V34" s="337" t="s">
        <v>560</v>
      </c>
      <c r="W34" s="337" t="s">
        <v>378</v>
      </c>
      <c r="X34" s="337" t="s">
        <v>379</v>
      </c>
      <c r="Y34" s="337" t="s">
        <v>518</v>
      </c>
      <c r="Z34" s="337" t="s">
        <v>561</v>
      </c>
      <c r="AA34" s="337" t="s">
        <v>553</v>
      </c>
      <c r="AB34" s="337" t="s">
        <v>562</v>
      </c>
      <c r="AC34" s="337" t="s">
        <v>521</v>
      </c>
      <c r="AD34" s="337" t="s">
        <v>368</v>
      </c>
      <c r="AE34" s="337" t="s">
        <v>368</v>
      </c>
      <c r="AF34" s="337" t="s">
        <v>367</v>
      </c>
      <c r="AG34" s="337" t="s">
        <v>384</v>
      </c>
      <c r="AH34" s="337" t="s">
        <v>384</v>
      </c>
      <c r="AI34" s="337" t="s">
        <v>385</v>
      </c>
      <c r="AJ34" s="337" t="s">
        <v>523</v>
      </c>
      <c r="AK34" s="337" t="s">
        <v>524</v>
      </c>
      <c r="AL34" s="337" t="s">
        <v>525</v>
      </c>
      <c r="AM34" s="337" t="s">
        <v>368</v>
      </c>
      <c r="AN34" s="337" t="s">
        <v>368</v>
      </c>
      <c r="AO34" s="337" t="s">
        <v>368</v>
      </c>
      <c r="AP34" s="337">
        <v>1.4</v>
      </c>
      <c r="AQ34" s="337" t="s">
        <v>557</v>
      </c>
      <c r="AR34" s="337" t="s">
        <v>526</v>
      </c>
      <c r="AS34" s="337" t="s">
        <v>553</v>
      </c>
      <c r="AT34" s="337" t="s">
        <v>563</v>
      </c>
      <c r="AU34" s="337" t="s">
        <v>560</v>
      </c>
      <c r="AV34" s="337" t="s">
        <v>528</v>
      </c>
      <c r="AW34" s="337" t="s">
        <v>392</v>
      </c>
      <c r="AX34" s="337" t="s">
        <v>379</v>
      </c>
      <c r="AY34" s="337" t="s">
        <v>529</v>
      </c>
      <c r="AZ34" s="337" t="s">
        <v>530</v>
      </c>
      <c r="BA34" s="337" t="s">
        <v>531</v>
      </c>
      <c r="BB34" s="337" t="s">
        <v>396</v>
      </c>
      <c r="BC34" s="337" t="s">
        <v>532</v>
      </c>
      <c r="BD34" s="337">
        <v>3</v>
      </c>
      <c r="BE34" s="337" t="s">
        <v>533</v>
      </c>
      <c r="BF34" s="337" t="s">
        <v>367</v>
      </c>
      <c r="BG34" s="337" t="s">
        <v>384</v>
      </c>
      <c r="BH34" s="337" t="s">
        <v>385</v>
      </c>
      <c r="BI34" s="337" t="s">
        <v>534</v>
      </c>
      <c r="BJ34" s="337" t="s">
        <v>525</v>
      </c>
      <c r="BK34" s="337" t="s">
        <v>368</v>
      </c>
      <c r="BL34" s="337" t="s">
        <v>524</v>
      </c>
      <c r="BM34" s="337" t="s">
        <v>535</v>
      </c>
      <c r="BN34" s="337" t="s">
        <v>518</v>
      </c>
      <c r="BO34" s="337" t="s">
        <v>526</v>
      </c>
      <c r="BP34" s="337" t="s">
        <v>401</v>
      </c>
      <c r="BQ34" s="337" t="s">
        <v>536</v>
      </c>
      <c r="BR34" s="337" t="s">
        <v>528</v>
      </c>
      <c r="BS34" s="337" t="s">
        <v>227</v>
      </c>
      <c r="BT34" s="337" t="s">
        <v>403</v>
      </c>
      <c r="BU34" s="337" t="s">
        <v>379</v>
      </c>
      <c r="BV34" s="337">
        <v>1</v>
      </c>
      <c r="BW34" s="337" t="s">
        <v>404</v>
      </c>
      <c r="BX34" s="337" t="s">
        <v>405</v>
      </c>
      <c r="BY34" s="337" t="s">
        <v>406</v>
      </c>
      <c r="BZ34" s="337">
        <v>3</v>
      </c>
      <c r="CA34" s="337" t="s">
        <v>407</v>
      </c>
      <c r="CB34" s="337" t="s">
        <v>396</v>
      </c>
      <c r="CC34" s="337" t="s">
        <v>401</v>
      </c>
      <c r="CD34" s="337" t="s">
        <v>408</v>
      </c>
      <c r="CE34" s="337" t="s">
        <v>403</v>
      </c>
      <c r="CF34" s="337" t="s">
        <v>379</v>
      </c>
      <c r="CG34" s="337" t="s">
        <v>409</v>
      </c>
      <c r="CH34" s="337" t="s">
        <v>379</v>
      </c>
      <c r="CI34" s="337" t="s">
        <v>410</v>
      </c>
      <c r="CJ34" s="337" t="s">
        <v>411</v>
      </c>
      <c r="CK34" s="337" t="s">
        <v>379</v>
      </c>
      <c r="CL34" s="337" t="s">
        <v>259</v>
      </c>
      <c r="CM34" s="337" t="s">
        <v>259</v>
      </c>
      <c r="CN34" s="337" t="s">
        <v>259</v>
      </c>
      <c r="CO34" s="330"/>
      <c r="CP34" s="330"/>
      <c r="CQ34" s="330"/>
      <c r="CR34" s="330"/>
      <c r="CS34" s="330"/>
      <c r="CT34" s="330"/>
      <c r="CU34" s="330"/>
      <c r="CV34" s="330"/>
      <c r="CW34" s="330"/>
      <c r="CX34" s="330"/>
      <c r="CY34" s="330"/>
      <c r="CZ34" s="330"/>
      <c r="DA34" s="330"/>
      <c r="DB34" s="330"/>
      <c r="DC34" s="330"/>
    </row>
    <row r="35" spans="1:107" hidden="1" x14ac:dyDescent="0.35">
      <c r="A35" s="337" t="s">
        <v>553</v>
      </c>
      <c r="B35" s="337" t="s">
        <v>30</v>
      </c>
      <c r="C35" s="337" t="s">
        <v>572</v>
      </c>
      <c r="D35" s="337" t="s">
        <v>424</v>
      </c>
      <c r="E35" s="337" t="s">
        <v>367</v>
      </c>
      <c r="F35" s="337" t="s">
        <v>368</v>
      </c>
      <c r="G35" s="337" t="s">
        <v>369</v>
      </c>
      <c r="H35" s="337">
        <v>10</v>
      </c>
      <c r="I35" s="337" t="s">
        <v>370</v>
      </c>
      <c r="J35" s="337">
        <v>192</v>
      </c>
      <c r="K35" s="337">
        <v>1920</v>
      </c>
      <c r="L35" s="337">
        <v>1920</v>
      </c>
      <c r="M35" s="337">
        <v>0</v>
      </c>
      <c r="N35" s="337">
        <v>0</v>
      </c>
      <c r="O35" s="337" t="s">
        <v>371</v>
      </c>
      <c r="P35" s="337" t="s">
        <v>555</v>
      </c>
      <c r="Q35" s="337" t="s">
        <v>573</v>
      </c>
      <c r="R35" s="337" t="s">
        <v>557</v>
      </c>
      <c r="S35" s="337" t="s">
        <v>259</v>
      </c>
      <c r="T35" s="337" t="s">
        <v>574</v>
      </c>
      <c r="U35" s="337" t="s">
        <v>575</v>
      </c>
      <c r="V35" s="337" t="s">
        <v>560</v>
      </c>
      <c r="W35" s="337" t="s">
        <v>378</v>
      </c>
      <c r="X35" s="337" t="s">
        <v>379</v>
      </c>
      <c r="Y35" s="337" t="s">
        <v>518</v>
      </c>
      <c r="Z35" s="337" t="s">
        <v>561</v>
      </c>
      <c r="AA35" s="337" t="s">
        <v>553</v>
      </c>
      <c r="AB35" s="337" t="s">
        <v>562</v>
      </c>
      <c r="AC35" s="337" t="s">
        <v>521</v>
      </c>
      <c r="AD35" s="337" t="s">
        <v>368</v>
      </c>
      <c r="AE35" s="337" t="s">
        <v>368</v>
      </c>
      <c r="AF35" s="337" t="s">
        <v>367</v>
      </c>
      <c r="AG35" s="337" t="s">
        <v>384</v>
      </c>
      <c r="AH35" s="337" t="s">
        <v>384</v>
      </c>
      <c r="AI35" s="337" t="s">
        <v>385</v>
      </c>
      <c r="AJ35" s="337" t="s">
        <v>523</v>
      </c>
      <c r="AK35" s="337" t="s">
        <v>524</v>
      </c>
      <c r="AL35" s="337" t="s">
        <v>525</v>
      </c>
      <c r="AM35" s="337" t="s">
        <v>368</v>
      </c>
      <c r="AN35" s="337" t="s">
        <v>368</v>
      </c>
      <c r="AO35" s="337" t="s">
        <v>368</v>
      </c>
      <c r="AP35" s="337">
        <v>1.4</v>
      </c>
      <c r="AQ35" s="337" t="s">
        <v>557</v>
      </c>
      <c r="AR35" s="337" t="s">
        <v>526</v>
      </c>
      <c r="AS35" s="337" t="s">
        <v>553</v>
      </c>
      <c r="AT35" s="337" t="s">
        <v>563</v>
      </c>
      <c r="AU35" s="337" t="s">
        <v>560</v>
      </c>
      <c r="AV35" s="337" t="s">
        <v>528</v>
      </c>
      <c r="AW35" s="337" t="s">
        <v>392</v>
      </c>
      <c r="AX35" s="337" t="s">
        <v>379</v>
      </c>
      <c r="AY35" s="337" t="s">
        <v>529</v>
      </c>
      <c r="AZ35" s="337" t="s">
        <v>530</v>
      </c>
      <c r="BA35" s="337" t="s">
        <v>531</v>
      </c>
      <c r="BB35" s="337" t="s">
        <v>396</v>
      </c>
      <c r="BC35" s="337" t="s">
        <v>532</v>
      </c>
      <c r="BD35" s="337">
        <v>3</v>
      </c>
      <c r="BE35" s="337" t="s">
        <v>533</v>
      </c>
      <c r="BF35" s="337" t="s">
        <v>367</v>
      </c>
      <c r="BG35" s="337" t="s">
        <v>384</v>
      </c>
      <c r="BH35" s="337" t="s">
        <v>385</v>
      </c>
      <c r="BI35" s="337" t="s">
        <v>534</v>
      </c>
      <c r="BJ35" s="337" t="s">
        <v>525</v>
      </c>
      <c r="BK35" s="337" t="s">
        <v>368</v>
      </c>
      <c r="BL35" s="337" t="s">
        <v>524</v>
      </c>
      <c r="BM35" s="337" t="s">
        <v>535</v>
      </c>
      <c r="BN35" s="337" t="s">
        <v>518</v>
      </c>
      <c r="BO35" s="337" t="s">
        <v>526</v>
      </c>
      <c r="BP35" s="337" t="s">
        <v>401</v>
      </c>
      <c r="BQ35" s="337" t="s">
        <v>536</v>
      </c>
      <c r="BR35" s="337" t="s">
        <v>528</v>
      </c>
      <c r="BS35" s="337" t="s">
        <v>227</v>
      </c>
      <c r="BT35" s="337" t="s">
        <v>403</v>
      </c>
      <c r="BU35" s="337" t="s">
        <v>379</v>
      </c>
      <c r="BV35" s="337">
        <v>1</v>
      </c>
      <c r="BW35" s="337" t="s">
        <v>404</v>
      </c>
      <c r="BX35" s="337" t="s">
        <v>405</v>
      </c>
      <c r="BY35" s="337" t="s">
        <v>406</v>
      </c>
      <c r="BZ35" s="337">
        <v>3</v>
      </c>
      <c r="CA35" s="337" t="s">
        <v>407</v>
      </c>
      <c r="CB35" s="337" t="s">
        <v>396</v>
      </c>
      <c r="CC35" s="337" t="s">
        <v>401</v>
      </c>
      <c r="CD35" s="337" t="s">
        <v>408</v>
      </c>
      <c r="CE35" s="337" t="s">
        <v>403</v>
      </c>
      <c r="CF35" s="337" t="s">
        <v>379</v>
      </c>
      <c r="CG35" s="337" t="s">
        <v>409</v>
      </c>
      <c r="CH35" s="337" t="s">
        <v>379</v>
      </c>
      <c r="CI35" s="337" t="s">
        <v>410</v>
      </c>
      <c r="CJ35" s="337" t="s">
        <v>411</v>
      </c>
      <c r="CK35" s="337" t="s">
        <v>379</v>
      </c>
      <c r="CL35" s="337" t="s">
        <v>259</v>
      </c>
      <c r="CM35" s="337" t="s">
        <v>259</v>
      </c>
      <c r="CN35" s="337" t="s">
        <v>259</v>
      </c>
      <c r="CO35" s="330"/>
      <c r="CP35" s="330"/>
      <c r="CQ35" s="330"/>
      <c r="CR35" s="330"/>
      <c r="CS35" s="330"/>
      <c r="CT35" s="330"/>
      <c r="CU35" s="330"/>
      <c r="CV35" s="330"/>
      <c r="CW35" s="330"/>
      <c r="CX35" s="330"/>
      <c r="CY35" s="330"/>
      <c r="CZ35" s="330"/>
      <c r="DA35" s="330"/>
      <c r="DB35" s="330"/>
      <c r="DC35" s="330"/>
    </row>
    <row r="36" spans="1:107" hidden="1" x14ac:dyDescent="0.35">
      <c r="A36" s="337" t="s">
        <v>553</v>
      </c>
      <c r="B36" s="337" t="s">
        <v>30</v>
      </c>
      <c r="C36" s="337" t="s">
        <v>576</v>
      </c>
      <c r="D36" s="337" t="s">
        <v>429</v>
      </c>
      <c r="E36" s="337" t="s">
        <v>367</v>
      </c>
      <c r="F36" s="337" t="s">
        <v>368</v>
      </c>
      <c r="G36" s="337" t="s">
        <v>369</v>
      </c>
      <c r="H36" s="337">
        <v>8</v>
      </c>
      <c r="I36" s="337" t="s">
        <v>370</v>
      </c>
      <c r="J36" s="337">
        <v>122</v>
      </c>
      <c r="K36" s="337">
        <v>976</v>
      </c>
      <c r="L36" s="337">
        <v>976</v>
      </c>
      <c r="M36" s="337">
        <v>0</v>
      </c>
      <c r="N36" s="337">
        <v>0</v>
      </c>
      <c r="O36" s="337" t="s">
        <v>371</v>
      </c>
      <c r="P36" s="337" t="s">
        <v>555</v>
      </c>
      <c r="Q36" s="337" t="s">
        <v>577</v>
      </c>
      <c r="R36" s="337" t="s">
        <v>557</v>
      </c>
      <c r="S36" s="337" t="s">
        <v>259</v>
      </c>
      <c r="T36" s="337" t="s">
        <v>578</v>
      </c>
      <c r="U36" s="337" t="s">
        <v>579</v>
      </c>
      <c r="V36" s="337" t="s">
        <v>560</v>
      </c>
      <c r="W36" s="337" t="s">
        <v>378</v>
      </c>
      <c r="X36" s="337" t="s">
        <v>379</v>
      </c>
      <c r="Y36" s="337" t="s">
        <v>518</v>
      </c>
      <c r="Z36" s="337" t="s">
        <v>561</v>
      </c>
      <c r="AA36" s="337" t="s">
        <v>553</v>
      </c>
      <c r="AB36" s="337" t="s">
        <v>562</v>
      </c>
      <c r="AC36" s="337" t="s">
        <v>521</v>
      </c>
      <c r="AD36" s="337" t="s">
        <v>368</v>
      </c>
      <c r="AE36" s="337" t="s">
        <v>368</v>
      </c>
      <c r="AF36" s="337" t="s">
        <v>367</v>
      </c>
      <c r="AG36" s="337" t="s">
        <v>384</v>
      </c>
      <c r="AH36" s="337" t="s">
        <v>384</v>
      </c>
      <c r="AI36" s="337" t="s">
        <v>385</v>
      </c>
      <c r="AJ36" s="337" t="s">
        <v>523</v>
      </c>
      <c r="AK36" s="337" t="s">
        <v>524</v>
      </c>
      <c r="AL36" s="337" t="s">
        <v>525</v>
      </c>
      <c r="AM36" s="337" t="s">
        <v>368</v>
      </c>
      <c r="AN36" s="337" t="s">
        <v>368</v>
      </c>
      <c r="AO36" s="337" t="s">
        <v>368</v>
      </c>
      <c r="AP36" s="337">
        <v>1.4</v>
      </c>
      <c r="AQ36" s="337" t="s">
        <v>557</v>
      </c>
      <c r="AR36" s="337" t="s">
        <v>526</v>
      </c>
      <c r="AS36" s="337" t="s">
        <v>553</v>
      </c>
      <c r="AT36" s="337" t="s">
        <v>563</v>
      </c>
      <c r="AU36" s="337" t="s">
        <v>560</v>
      </c>
      <c r="AV36" s="337" t="s">
        <v>528</v>
      </c>
      <c r="AW36" s="337" t="s">
        <v>392</v>
      </c>
      <c r="AX36" s="337" t="s">
        <v>379</v>
      </c>
      <c r="AY36" s="337" t="s">
        <v>529</v>
      </c>
      <c r="AZ36" s="337" t="s">
        <v>530</v>
      </c>
      <c r="BA36" s="337" t="s">
        <v>531</v>
      </c>
      <c r="BB36" s="337" t="s">
        <v>396</v>
      </c>
      <c r="BC36" s="337" t="s">
        <v>532</v>
      </c>
      <c r="BD36" s="337">
        <v>3</v>
      </c>
      <c r="BE36" s="337" t="s">
        <v>533</v>
      </c>
      <c r="BF36" s="337" t="s">
        <v>367</v>
      </c>
      <c r="BG36" s="337" t="s">
        <v>384</v>
      </c>
      <c r="BH36" s="337" t="s">
        <v>385</v>
      </c>
      <c r="BI36" s="337" t="s">
        <v>534</v>
      </c>
      <c r="BJ36" s="337" t="s">
        <v>525</v>
      </c>
      <c r="BK36" s="337" t="s">
        <v>368</v>
      </c>
      <c r="BL36" s="337" t="s">
        <v>524</v>
      </c>
      <c r="BM36" s="337" t="s">
        <v>535</v>
      </c>
      <c r="BN36" s="337" t="s">
        <v>518</v>
      </c>
      <c r="BO36" s="337" t="s">
        <v>526</v>
      </c>
      <c r="BP36" s="337" t="s">
        <v>401</v>
      </c>
      <c r="BQ36" s="337" t="s">
        <v>536</v>
      </c>
      <c r="BR36" s="337" t="s">
        <v>528</v>
      </c>
      <c r="BS36" s="337" t="s">
        <v>227</v>
      </c>
      <c r="BT36" s="337" t="s">
        <v>403</v>
      </c>
      <c r="BU36" s="337" t="s">
        <v>379</v>
      </c>
      <c r="BV36" s="337">
        <v>1</v>
      </c>
      <c r="BW36" s="337" t="s">
        <v>404</v>
      </c>
      <c r="BX36" s="337" t="s">
        <v>405</v>
      </c>
      <c r="BY36" s="337" t="s">
        <v>406</v>
      </c>
      <c r="BZ36" s="337">
        <v>3</v>
      </c>
      <c r="CA36" s="337" t="s">
        <v>407</v>
      </c>
      <c r="CB36" s="337" t="s">
        <v>396</v>
      </c>
      <c r="CC36" s="337" t="s">
        <v>401</v>
      </c>
      <c r="CD36" s="337" t="s">
        <v>408</v>
      </c>
      <c r="CE36" s="337" t="s">
        <v>403</v>
      </c>
      <c r="CF36" s="337" t="s">
        <v>379</v>
      </c>
      <c r="CG36" s="337" t="s">
        <v>409</v>
      </c>
      <c r="CH36" s="337" t="s">
        <v>379</v>
      </c>
      <c r="CI36" s="337" t="s">
        <v>410</v>
      </c>
      <c r="CJ36" s="337" t="s">
        <v>411</v>
      </c>
      <c r="CK36" s="337" t="s">
        <v>379</v>
      </c>
      <c r="CL36" s="337" t="s">
        <v>259</v>
      </c>
      <c r="CM36" s="337" t="s">
        <v>259</v>
      </c>
      <c r="CN36" s="337" t="s">
        <v>259</v>
      </c>
      <c r="CO36" s="330"/>
      <c r="CP36" s="330"/>
      <c r="CQ36" s="330"/>
      <c r="CR36" s="330"/>
      <c r="CS36" s="330"/>
      <c r="CT36" s="330"/>
      <c r="CU36" s="330"/>
      <c r="CV36" s="330"/>
      <c r="CW36" s="330"/>
      <c r="CX36" s="330"/>
      <c r="CY36" s="330"/>
      <c r="CZ36" s="330"/>
      <c r="DA36" s="330"/>
      <c r="DB36" s="330"/>
      <c r="DC36" s="330"/>
    </row>
    <row r="37" spans="1:107" hidden="1" x14ac:dyDescent="0.35">
      <c r="A37" s="337" t="s">
        <v>580</v>
      </c>
      <c r="B37" s="337" t="s">
        <v>28</v>
      </c>
      <c r="C37" s="337" t="s">
        <v>581</v>
      </c>
      <c r="D37" s="337" t="s">
        <v>366</v>
      </c>
      <c r="E37" s="337" t="s">
        <v>367</v>
      </c>
      <c r="F37" s="337" t="s">
        <v>368</v>
      </c>
      <c r="G37" s="337" t="s">
        <v>369</v>
      </c>
      <c r="H37" s="337">
        <v>5</v>
      </c>
      <c r="I37" s="337" t="s">
        <v>370</v>
      </c>
      <c r="J37" s="337">
        <v>500</v>
      </c>
      <c r="K37" s="337">
        <v>2500</v>
      </c>
      <c r="L37" s="337">
        <v>2500</v>
      </c>
      <c r="M37" s="337">
        <v>0</v>
      </c>
      <c r="N37" s="337">
        <v>0</v>
      </c>
      <c r="O37" s="337" t="s">
        <v>371</v>
      </c>
      <c r="P37" s="337" t="s">
        <v>582</v>
      </c>
      <c r="Q37" s="337" t="s">
        <v>583</v>
      </c>
      <c r="R37" s="337" t="s">
        <v>584</v>
      </c>
      <c r="S37" s="337" t="s">
        <v>259</v>
      </c>
      <c r="T37" s="337" t="s">
        <v>585</v>
      </c>
      <c r="U37" s="337" t="s">
        <v>586</v>
      </c>
      <c r="V37" s="337" t="s">
        <v>587</v>
      </c>
      <c r="W37" s="337" t="s">
        <v>378</v>
      </c>
      <c r="X37" s="337" t="s">
        <v>379</v>
      </c>
      <c r="Y37" s="337" t="s">
        <v>518</v>
      </c>
      <c r="Z37" s="337" t="s">
        <v>588</v>
      </c>
      <c r="AA37" s="337" t="s">
        <v>580</v>
      </c>
      <c r="AB37" s="337" t="s">
        <v>589</v>
      </c>
      <c r="AC37" s="337" t="s">
        <v>521</v>
      </c>
      <c r="AD37" s="337" t="s">
        <v>368</v>
      </c>
      <c r="AE37" s="337" t="s">
        <v>368</v>
      </c>
      <c r="AF37" s="337" t="s">
        <v>367</v>
      </c>
      <c r="AG37" s="337" t="s">
        <v>384</v>
      </c>
      <c r="AH37" s="337" t="s">
        <v>384</v>
      </c>
      <c r="AI37" s="337" t="s">
        <v>385</v>
      </c>
      <c r="AJ37" s="337" t="s">
        <v>523</v>
      </c>
      <c r="AK37" s="337" t="s">
        <v>524</v>
      </c>
      <c r="AL37" s="337" t="s">
        <v>525</v>
      </c>
      <c r="AM37" s="337" t="s">
        <v>368</v>
      </c>
      <c r="AN37" s="337" t="s">
        <v>368</v>
      </c>
      <c r="AO37" s="337" t="s">
        <v>368</v>
      </c>
      <c r="AP37" s="337">
        <v>1.4</v>
      </c>
      <c r="AQ37" s="337" t="s">
        <v>584</v>
      </c>
      <c r="AR37" s="337" t="s">
        <v>526</v>
      </c>
      <c r="AS37" s="337" t="s">
        <v>580</v>
      </c>
      <c r="AT37" s="337" t="s">
        <v>590</v>
      </c>
      <c r="AU37" s="337" t="s">
        <v>587</v>
      </c>
      <c r="AV37" s="337" t="s">
        <v>528</v>
      </c>
      <c r="AW37" s="337" t="s">
        <v>392</v>
      </c>
      <c r="AX37" s="337" t="s">
        <v>379</v>
      </c>
      <c r="AY37" s="337" t="s">
        <v>529</v>
      </c>
      <c r="AZ37" s="337" t="s">
        <v>530</v>
      </c>
      <c r="BA37" s="337" t="s">
        <v>531</v>
      </c>
      <c r="BB37" s="337" t="s">
        <v>396</v>
      </c>
      <c r="BC37" s="337" t="s">
        <v>532</v>
      </c>
      <c r="BD37" s="337">
        <v>3</v>
      </c>
      <c r="BE37" s="337" t="s">
        <v>533</v>
      </c>
      <c r="BF37" s="337" t="s">
        <v>367</v>
      </c>
      <c r="BG37" s="337" t="s">
        <v>384</v>
      </c>
      <c r="BH37" s="337" t="s">
        <v>385</v>
      </c>
      <c r="BI37" s="337" t="s">
        <v>534</v>
      </c>
      <c r="BJ37" s="337" t="s">
        <v>525</v>
      </c>
      <c r="BK37" s="337" t="s">
        <v>368</v>
      </c>
      <c r="BL37" s="337" t="s">
        <v>524</v>
      </c>
      <c r="BM37" s="337" t="s">
        <v>535</v>
      </c>
      <c r="BN37" s="337" t="s">
        <v>518</v>
      </c>
      <c r="BO37" s="337" t="s">
        <v>526</v>
      </c>
      <c r="BP37" s="337" t="s">
        <v>401</v>
      </c>
      <c r="BQ37" s="337" t="s">
        <v>536</v>
      </c>
      <c r="BR37" s="337" t="s">
        <v>528</v>
      </c>
      <c r="BS37" s="337" t="s">
        <v>227</v>
      </c>
      <c r="BT37" s="337" t="s">
        <v>403</v>
      </c>
      <c r="BU37" s="337" t="s">
        <v>379</v>
      </c>
      <c r="BV37" s="337">
        <v>1</v>
      </c>
      <c r="BW37" s="337" t="s">
        <v>404</v>
      </c>
      <c r="BX37" s="337" t="s">
        <v>405</v>
      </c>
      <c r="BY37" s="337" t="s">
        <v>406</v>
      </c>
      <c r="BZ37" s="337">
        <v>3</v>
      </c>
      <c r="CA37" s="337" t="s">
        <v>407</v>
      </c>
      <c r="CB37" s="337" t="s">
        <v>396</v>
      </c>
      <c r="CC37" s="337" t="s">
        <v>401</v>
      </c>
      <c r="CD37" s="337" t="s">
        <v>408</v>
      </c>
      <c r="CE37" s="337" t="s">
        <v>403</v>
      </c>
      <c r="CF37" s="337" t="s">
        <v>379</v>
      </c>
      <c r="CG37" s="337" t="s">
        <v>409</v>
      </c>
      <c r="CH37" s="337" t="s">
        <v>379</v>
      </c>
      <c r="CI37" s="337" t="s">
        <v>410</v>
      </c>
      <c r="CJ37" s="337" t="s">
        <v>411</v>
      </c>
      <c r="CK37" s="337" t="s">
        <v>379</v>
      </c>
      <c r="CL37" s="337" t="s">
        <v>259</v>
      </c>
      <c r="CM37" s="337" t="s">
        <v>259</v>
      </c>
      <c r="CN37" s="337" t="s">
        <v>259</v>
      </c>
      <c r="CO37" s="330"/>
      <c r="CP37" s="330"/>
      <c r="CQ37" s="330"/>
      <c r="CR37" s="330"/>
      <c r="CS37" s="330"/>
      <c r="CT37" s="330"/>
      <c r="CU37" s="330"/>
      <c r="CV37" s="330"/>
      <c r="CW37" s="330"/>
      <c r="CX37" s="330"/>
      <c r="CY37" s="330"/>
      <c r="CZ37" s="330"/>
      <c r="DA37" s="330"/>
      <c r="DB37" s="330"/>
      <c r="DC37" s="330"/>
    </row>
    <row r="38" spans="1:107" hidden="1" x14ac:dyDescent="0.35">
      <c r="A38" s="337" t="s">
        <v>580</v>
      </c>
      <c r="B38" s="337" t="s">
        <v>28</v>
      </c>
      <c r="C38" s="337" t="s">
        <v>591</v>
      </c>
      <c r="D38" s="337" t="s">
        <v>413</v>
      </c>
      <c r="E38" s="337" t="s">
        <v>367</v>
      </c>
      <c r="F38" s="337" t="s">
        <v>368</v>
      </c>
      <c r="G38" s="337" t="s">
        <v>369</v>
      </c>
      <c r="H38" s="337">
        <v>10</v>
      </c>
      <c r="I38" s="337" t="s">
        <v>370</v>
      </c>
      <c r="J38" s="337">
        <v>200</v>
      </c>
      <c r="K38" s="337">
        <v>2000</v>
      </c>
      <c r="L38" s="337">
        <v>2000</v>
      </c>
      <c r="M38" s="337">
        <v>0</v>
      </c>
      <c r="N38" s="337">
        <v>0</v>
      </c>
      <c r="O38" s="337" t="s">
        <v>371</v>
      </c>
      <c r="P38" s="337" t="s">
        <v>582</v>
      </c>
      <c r="Q38" s="337" t="s">
        <v>592</v>
      </c>
      <c r="R38" s="337" t="s">
        <v>584</v>
      </c>
      <c r="S38" s="337" t="s">
        <v>259</v>
      </c>
      <c r="T38" s="337" t="s">
        <v>593</v>
      </c>
      <c r="U38" s="337" t="s">
        <v>594</v>
      </c>
      <c r="V38" s="337" t="s">
        <v>587</v>
      </c>
      <c r="W38" s="337" t="s">
        <v>378</v>
      </c>
      <c r="X38" s="337" t="s">
        <v>379</v>
      </c>
      <c r="Y38" s="337" t="s">
        <v>518</v>
      </c>
      <c r="Z38" s="337" t="s">
        <v>588</v>
      </c>
      <c r="AA38" s="337" t="s">
        <v>580</v>
      </c>
      <c r="AB38" s="337" t="s">
        <v>589</v>
      </c>
      <c r="AC38" s="337" t="s">
        <v>521</v>
      </c>
      <c r="AD38" s="337" t="s">
        <v>368</v>
      </c>
      <c r="AE38" s="337" t="s">
        <v>368</v>
      </c>
      <c r="AF38" s="337" t="s">
        <v>367</v>
      </c>
      <c r="AG38" s="337" t="s">
        <v>384</v>
      </c>
      <c r="AH38" s="337" t="s">
        <v>384</v>
      </c>
      <c r="AI38" s="337" t="s">
        <v>385</v>
      </c>
      <c r="AJ38" s="337" t="s">
        <v>523</v>
      </c>
      <c r="AK38" s="337" t="s">
        <v>524</v>
      </c>
      <c r="AL38" s="337" t="s">
        <v>525</v>
      </c>
      <c r="AM38" s="337" t="s">
        <v>368</v>
      </c>
      <c r="AN38" s="337" t="s">
        <v>368</v>
      </c>
      <c r="AO38" s="337" t="s">
        <v>368</v>
      </c>
      <c r="AP38" s="337">
        <v>1.4</v>
      </c>
      <c r="AQ38" s="337" t="s">
        <v>584</v>
      </c>
      <c r="AR38" s="337" t="s">
        <v>526</v>
      </c>
      <c r="AS38" s="337" t="s">
        <v>580</v>
      </c>
      <c r="AT38" s="337" t="s">
        <v>590</v>
      </c>
      <c r="AU38" s="337" t="s">
        <v>587</v>
      </c>
      <c r="AV38" s="337" t="s">
        <v>528</v>
      </c>
      <c r="AW38" s="337" t="s">
        <v>392</v>
      </c>
      <c r="AX38" s="337" t="s">
        <v>379</v>
      </c>
      <c r="AY38" s="337" t="s">
        <v>529</v>
      </c>
      <c r="AZ38" s="337" t="s">
        <v>530</v>
      </c>
      <c r="BA38" s="337" t="s">
        <v>531</v>
      </c>
      <c r="BB38" s="337" t="s">
        <v>396</v>
      </c>
      <c r="BC38" s="337" t="s">
        <v>532</v>
      </c>
      <c r="BD38" s="337">
        <v>3</v>
      </c>
      <c r="BE38" s="337" t="s">
        <v>533</v>
      </c>
      <c r="BF38" s="337" t="s">
        <v>367</v>
      </c>
      <c r="BG38" s="337" t="s">
        <v>384</v>
      </c>
      <c r="BH38" s="337" t="s">
        <v>385</v>
      </c>
      <c r="BI38" s="337" t="s">
        <v>534</v>
      </c>
      <c r="BJ38" s="337" t="s">
        <v>525</v>
      </c>
      <c r="BK38" s="337" t="s">
        <v>368</v>
      </c>
      <c r="BL38" s="337" t="s">
        <v>524</v>
      </c>
      <c r="BM38" s="337" t="s">
        <v>535</v>
      </c>
      <c r="BN38" s="337" t="s">
        <v>518</v>
      </c>
      <c r="BO38" s="337" t="s">
        <v>526</v>
      </c>
      <c r="BP38" s="337" t="s">
        <v>401</v>
      </c>
      <c r="BQ38" s="337" t="s">
        <v>536</v>
      </c>
      <c r="BR38" s="337" t="s">
        <v>528</v>
      </c>
      <c r="BS38" s="337" t="s">
        <v>227</v>
      </c>
      <c r="BT38" s="337" t="s">
        <v>403</v>
      </c>
      <c r="BU38" s="337" t="s">
        <v>379</v>
      </c>
      <c r="BV38" s="337">
        <v>1</v>
      </c>
      <c r="BW38" s="337" t="s">
        <v>404</v>
      </c>
      <c r="BX38" s="337" t="s">
        <v>405</v>
      </c>
      <c r="BY38" s="337" t="s">
        <v>406</v>
      </c>
      <c r="BZ38" s="337">
        <v>3</v>
      </c>
      <c r="CA38" s="337" t="s">
        <v>407</v>
      </c>
      <c r="CB38" s="337" t="s">
        <v>396</v>
      </c>
      <c r="CC38" s="337" t="s">
        <v>401</v>
      </c>
      <c r="CD38" s="337" t="s">
        <v>408</v>
      </c>
      <c r="CE38" s="337" t="s">
        <v>403</v>
      </c>
      <c r="CF38" s="337" t="s">
        <v>379</v>
      </c>
      <c r="CG38" s="337" t="s">
        <v>409</v>
      </c>
      <c r="CH38" s="337" t="s">
        <v>379</v>
      </c>
      <c r="CI38" s="337" t="s">
        <v>410</v>
      </c>
      <c r="CJ38" s="337" t="s">
        <v>411</v>
      </c>
      <c r="CK38" s="337" t="s">
        <v>379</v>
      </c>
      <c r="CL38" s="337" t="s">
        <v>259</v>
      </c>
      <c r="CM38" s="337" t="s">
        <v>259</v>
      </c>
      <c r="CN38" s="337" t="s">
        <v>259</v>
      </c>
      <c r="CO38" s="330"/>
      <c r="CP38" s="330"/>
      <c r="CQ38" s="330"/>
      <c r="CR38" s="330"/>
      <c r="CS38" s="330"/>
      <c r="CT38" s="330"/>
      <c r="CU38" s="330"/>
      <c r="CV38" s="330"/>
      <c r="CW38" s="330"/>
      <c r="CX38" s="330"/>
      <c r="CY38" s="330"/>
      <c r="CZ38" s="330"/>
      <c r="DA38" s="330"/>
      <c r="DB38" s="330"/>
      <c r="DC38" s="330"/>
    </row>
    <row r="39" spans="1:107" hidden="1" x14ac:dyDescent="0.35">
      <c r="A39" s="337" t="s">
        <v>580</v>
      </c>
      <c r="B39" s="337" t="s">
        <v>30</v>
      </c>
      <c r="C39" s="337" t="s">
        <v>595</v>
      </c>
      <c r="D39" s="337" t="s">
        <v>429</v>
      </c>
      <c r="E39" s="337" t="s">
        <v>367</v>
      </c>
      <c r="F39" s="337" t="s">
        <v>368</v>
      </c>
      <c r="G39" s="337" t="s">
        <v>369</v>
      </c>
      <c r="H39" s="337">
        <v>2</v>
      </c>
      <c r="I39" s="337" t="s">
        <v>370</v>
      </c>
      <c r="J39" s="337">
        <v>122</v>
      </c>
      <c r="K39" s="337">
        <v>244</v>
      </c>
      <c r="L39" s="337">
        <v>244</v>
      </c>
      <c r="M39" s="337">
        <v>0</v>
      </c>
      <c r="N39" s="337">
        <v>0</v>
      </c>
      <c r="O39" s="337" t="s">
        <v>371</v>
      </c>
      <c r="P39" s="337" t="s">
        <v>582</v>
      </c>
      <c r="Q39" s="337" t="s">
        <v>596</v>
      </c>
      <c r="R39" s="337" t="s">
        <v>584</v>
      </c>
      <c r="S39" s="337" t="s">
        <v>259</v>
      </c>
      <c r="T39" s="337" t="s">
        <v>597</v>
      </c>
      <c r="U39" s="337" t="s">
        <v>598</v>
      </c>
      <c r="V39" s="337" t="s">
        <v>587</v>
      </c>
      <c r="W39" s="337" t="s">
        <v>378</v>
      </c>
      <c r="X39" s="337" t="s">
        <v>379</v>
      </c>
      <c r="Y39" s="337" t="s">
        <v>518</v>
      </c>
      <c r="Z39" s="337" t="s">
        <v>588</v>
      </c>
      <c r="AA39" s="337" t="s">
        <v>580</v>
      </c>
      <c r="AB39" s="337" t="s">
        <v>589</v>
      </c>
      <c r="AC39" s="337" t="s">
        <v>521</v>
      </c>
      <c r="AD39" s="337" t="s">
        <v>368</v>
      </c>
      <c r="AE39" s="337" t="s">
        <v>368</v>
      </c>
      <c r="AF39" s="337" t="s">
        <v>367</v>
      </c>
      <c r="AG39" s="337" t="s">
        <v>384</v>
      </c>
      <c r="AH39" s="337" t="s">
        <v>384</v>
      </c>
      <c r="AI39" s="337" t="s">
        <v>385</v>
      </c>
      <c r="AJ39" s="337" t="s">
        <v>523</v>
      </c>
      <c r="AK39" s="337" t="s">
        <v>524</v>
      </c>
      <c r="AL39" s="337" t="s">
        <v>525</v>
      </c>
      <c r="AM39" s="337" t="s">
        <v>368</v>
      </c>
      <c r="AN39" s="337" t="s">
        <v>368</v>
      </c>
      <c r="AO39" s="337" t="s">
        <v>368</v>
      </c>
      <c r="AP39" s="337">
        <v>1.4</v>
      </c>
      <c r="AQ39" s="337" t="s">
        <v>584</v>
      </c>
      <c r="AR39" s="337" t="s">
        <v>526</v>
      </c>
      <c r="AS39" s="337" t="s">
        <v>580</v>
      </c>
      <c r="AT39" s="337" t="s">
        <v>590</v>
      </c>
      <c r="AU39" s="337" t="s">
        <v>587</v>
      </c>
      <c r="AV39" s="337" t="s">
        <v>528</v>
      </c>
      <c r="AW39" s="337" t="s">
        <v>392</v>
      </c>
      <c r="AX39" s="337" t="s">
        <v>379</v>
      </c>
      <c r="AY39" s="337" t="s">
        <v>529</v>
      </c>
      <c r="AZ39" s="337" t="s">
        <v>530</v>
      </c>
      <c r="BA39" s="337" t="s">
        <v>531</v>
      </c>
      <c r="BB39" s="337" t="s">
        <v>396</v>
      </c>
      <c r="BC39" s="337" t="s">
        <v>532</v>
      </c>
      <c r="BD39" s="337">
        <v>3</v>
      </c>
      <c r="BE39" s="337" t="s">
        <v>533</v>
      </c>
      <c r="BF39" s="337" t="s">
        <v>367</v>
      </c>
      <c r="BG39" s="337" t="s">
        <v>384</v>
      </c>
      <c r="BH39" s="337" t="s">
        <v>385</v>
      </c>
      <c r="BI39" s="337" t="s">
        <v>534</v>
      </c>
      <c r="BJ39" s="337" t="s">
        <v>525</v>
      </c>
      <c r="BK39" s="337" t="s">
        <v>368</v>
      </c>
      <c r="BL39" s="337" t="s">
        <v>524</v>
      </c>
      <c r="BM39" s="337" t="s">
        <v>535</v>
      </c>
      <c r="BN39" s="337" t="s">
        <v>518</v>
      </c>
      <c r="BO39" s="337" t="s">
        <v>526</v>
      </c>
      <c r="BP39" s="337" t="s">
        <v>401</v>
      </c>
      <c r="BQ39" s="337" t="s">
        <v>536</v>
      </c>
      <c r="BR39" s="337" t="s">
        <v>528</v>
      </c>
      <c r="BS39" s="337" t="s">
        <v>227</v>
      </c>
      <c r="BT39" s="337" t="s">
        <v>403</v>
      </c>
      <c r="BU39" s="337" t="s">
        <v>379</v>
      </c>
      <c r="BV39" s="337">
        <v>1</v>
      </c>
      <c r="BW39" s="337" t="s">
        <v>404</v>
      </c>
      <c r="BX39" s="337" t="s">
        <v>405</v>
      </c>
      <c r="BY39" s="337" t="s">
        <v>406</v>
      </c>
      <c r="BZ39" s="337">
        <v>3</v>
      </c>
      <c r="CA39" s="337" t="s">
        <v>407</v>
      </c>
      <c r="CB39" s="337" t="s">
        <v>396</v>
      </c>
      <c r="CC39" s="337" t="s">
        <v>401</v>
      </c>
      <c r="CD39" s="337" t="s">
        <v>408</v>
      </c>
      <c r="CE39" s="337" t="s">
        <v>403</v>
      </c>
      <c r="CF39" s="337" t="s">
        <v>379</v>
      </c>
      <c r="CG39" s="337" t="s">
        <v>409</v>
      </c>
      <c r="CH39" s="337" t="s">
        <v>379</v>
      </c>
      <c r="CI39" s="337" t="s">
        <v>410</v>
      </c>
      <c r="CJ39" s="337" t="s">
        <v>411</v>
      </c>
      <c r="CK39" s="337" t="s">
        <v>379</v>
      </c>
      <c r="CL39" s="337" t="s">
        <v>259</v>
      </c>
      <c r="CM39" s="337" t="s">
        <v>259</v>
      </c>
      <c r="CN39" s="337" t="s">
        <v>259</v>
      </c>
      <c r="CO39" s="330"/>
      <c r="CP39" s="330"/>
      <c r="CQ39" s="330"/>
      <c r="CR39" s="330"/>
      <c r="CS39" s="330"/>
      <c r="CT39" s="330"/>
      <c r="CU39" s="330"/>
      <c r="CV39" s="330"/>
      <c r="CW39" s="330"/>
      <c r="CX39" s="330"/>
      <c r="CY39" s="330"/>
      <c r="CZ39" s="330"/>
      <c r="DA39" s="330"/>
      <c r="DB39" s="330"/>
      <c r="DC39" s="330"/>
    </row>
    <row r="40" spans="1:107" hidden="1" x14ac:dyDescent="0.35">
      <c r="A40" s="337" t="s">
        <v>599</v>
      </c>
      <c r="B40" s="337" t="s">
        <v>28</v>
      </c>
      <c r="C40" s="337" t="s">
        <v>600</v>
      </c>
      <c r="D40" s="337" t="s">
        <v>366</v>
      </c>
      <c r="E40" s="337" t="s">
        <v>367</v>
      </c>
      <c r="F40" s="337" t="s">
        <v>368</v>
      </c>
      <c r="G40" s="337" t="s">
        <v>369</v>
      </c>
      <c r="H40" s="337">
        <v>20</v>
      </c>
      <c r="I40" s="337" t="s">
        <v>370</v>
      </c>
      <c r="J40" s="337">
        <v>500</v>
      </c>
      <c r="K40" s="337">
        <v>10000</v>
      </c>
      <c r="L40" s="337">
        <v>10000</v>
      </c>
      <c r="M40" s="337">
        <v>0</v>
      </c>
      <c r="N40" s="337">
        <v>0</v>
      </c>
      <c r="O40" s="337" t="s">
        <v>371</v>
      </c>
      <c r="P40" s="337" t="s">
        <v>601</v>
      </c>
      <c r="Q40" s="337" t="s">
        <v>602</v>
      </c>
      <c r="R40" s="337" t="s">
        <v>603</v>
      </c>
      <c r="S40" s="337" t="s">
        <v>259</v>
      </c>
      <c r="T40" s="337" t="s">
        <v>604</v>
      </c>
      <c r="U40" s="337" t="s">
        <v>605</v>
      </c>
      <c r="V40" s="337" t="s">
        <v>606</v>
      </c>
      <c r="W40" s="337" t="s">
        <v>378</v>
      </c>
      <c r="X40" s="337" t="s">
        <v>379</v>
      </c>
      <c r="Y40" s="337" t="s">
        <v>607</v>
      </c>
      <c r="Z40" s="337" t="s">
        <v>608</v>
      </c>
      <c r="AA40" s="337" t="s">
        <v>599</v>
      </c>
      <c r="AB40" s="337" t="s">
        <v>609</v>
      </c>
      <c r="AC40" s="337" t="s">
        <v>521</v>
      </c>
      <c r="AD40" s="337" t="s">
        <v>368</v>
      </c>
      <c r="AE40" s="337" t="s">
        <v>368</v>
      </c>
      <c r="AF40" s="337" t="s">
        <v>367</v>
      </c>
      <c r="AG40" s="337" t="s">
        <v>384</v>
      </c>
      <c r="AH40" s="337" t="s">
        <v>384</v>
      </c>
      <c r="AI40" s="337" t="s">
        <v>385</v>
      </c>
      <c r="AJ40" s="337" t="s">
        <v>444</v>
      </c>
      <c r="AK40" s="337" t="s">
        <v>610</v>
      </c>
      <c r="AL40" s="337" t="s">
        <v>525</v>
      </c>
      <c r="AM40" s="337" t="s">
        <v>368</v>
      </c>
      <c r="AN40" s="337" t="s">
        <v>368</v>
      </c>
      <c r="AO40" s="337" t="s">
        <v>368</v>
      </c>
      <c r="AP40" s="337">
        <v>2.1</v>
      </c>
      <c r="AQ40" s="337" t="s">
        <v>603</v>
      </c>
      <c r="AR40" s="337" t="s">
        <v>611</v>
      </c>
      <c r="AS40" s="337" t="s">
        <v>599</v>
      </c>
      <c r="AT40" s="337" t="s">
        <v>612</v>
      </c>
      <c r="AU40" s="337" t="s">
        <v>606</v>
      </c>
      <c r="AV40" s="337" t="s">
        <v>613</v>
      </c>
      <c r="AW40" s="337" t="s">
        <v>392</v>
      </c>
      <c r="AX40" s="337" t="s">
        <v>379</v>
      </c>
      <c r="AY40" s="337" t="s">
        <v>614</v>
      </c>
      <c r="AZ40" s="337" t="s">
        <v>615</v>
      </c>
      <c r="BA40" s="337" t="s">
        <v>616</v>
      </c>
      <c r="BB40" s="337" t="s">
        <v>617</v>
      </c>
      <c r="BC40" s="337" t="s">
        <v>532</v>
      </c>
      <c r="BD40" s="337">
        <v>2</v>
      </c>
      <c r="BE40" s="337" t="s">
        <v>533</v>
      </c>
      <c r="BF40" s="337" t="s">
        <v>367</v>
      </c>
      <c r="BG40" s="337" t="s">
        <v>384</v>
      </c>
      <c r="BH40" s="337" t="s">
        <v>618</v>
      </c>
      <c r="BI40" s="337" t="s">
        <v>619</v>
      </c>
      <c r="BJ40" s="337" t="s">
        <v>620</v>
      </c>
      <c r="BK40" s="337" t="s">
        <v>368</v>
      </c>
      <c r="BL40" s="337" t="s">
        <v>621</v>
      </c>
      <c r="BM40" s="337" t="s">
        <v>622</v>
      </c>
      <c r="BN40" s="337" t="s">
        <v>607</v>
      </c>
      <c r="BO40" s="337" t="s">
        <v>611</v>
      </c>
      <c r="BP40" s="337" t="s">
        <v>623</v>
      </c>
      <c r="BQ40" s="337" t="s">
        <v>624</v>
      </c>
      <c r="BR40" s="337" t="s">
        <v>613</v>
      </c>
      <c r="BS40" s="337" t="s">
        <v>227</v>
      </c>
      <c r="BT40" s="337" t="s">
        <v>625</v>
      </c>
      <c r="BU40" s="337" t="s">
        <v>379</v>
      </c>
      <c r="BV40" s="337">
        <v>2</v>
      </c>
      <c r="BW40" s="337" t="s">
        <v>626</v>
      </c>
      <c r="BX40" s="337" t="s">
        <v>627</v>
      </c>
      <c r="BY40" s="337" t="s">
        <v>628</v>
      </c>
      <c r="BZ40" s="337">
        <v>6</v>
      </c>
      <c r="CA40" s="337" t="s">
        <v>629</v>
      </c>
      <c r="CB40" s="337" t="s">
        <v>617</v>
      </c>
      <c r="CC40" s="337" t="s">
        <v>623</v>
      </c>
      <c r="CD40" s="337" t="s">
        <v>630</v>
      </c>
      <c r="CE40" s="337" t="s">
        <v>625</v>
      </c>
      <c r="CF40" s="337" t="s">
        <v>379</v>
      </c>
      <c r="CG40" s="337" t="s">
        <v>409</v>
      </c>
      <c r="CH40" s="337" t="s">
        <v>379</v>
      </c>
      <c r="CI40" s="337" t="s">
        <v>410</v>
      </c>
      <c r="CJ40" s="337" t="s">
        <v>411</v>
      </c>
      <c r="CK40" s="337" t="s">
        <v>379</v>
      </c>
      <c r="CL40" s="337" t="s">
        <v>259</v>
      </c>
      <c r="CM40" s="337" t="s">
        <v>259</v>
      </c>
      <c r="CN40" s="337" t="s">
        <v>259</v>
      </c>
      <c r="CO40" s="330"/>
      <c r="CP40" s="330"/>
      <c r="CQ40" s="330"/>
      <c r="CR40" s="330"/>
      <c r="CS40" s="330"/>
      <c r="CT40" s="330"/>
      <c r="CU40" s="330"/>
      <c r="CV40" s="330"/>
      <c r="CW40" s="330"/>
      <c r="CX40" s="330"/>
      <c r="CY40" s="330"/>
      <c r="CZ40" s="330"/>
      <c r="DA40" s="330"/>
      <c r="DB40" s="330"/>
      <c r="DC40" s="330"/>
    </row>
    <row r="41" spans="1:107" hidden="1" x14ac:dyDescent="0.35">
      <c r="A41" s="337" t="s">
        <v>599</v>
      </c>
      <c r="B41" s="337" t="s">
        <v>28</v>
      </c>
      <c r="C41" s="337" t="s">
        <v>631</v>
      </c>
      <c r="D41" s="337" t="s">
        <v>413</v>
      </c>
      <c r="E41" s="337" t="s">
        <v>367</v>
      </c>
      <c r="F41" s="337" t="s">
        <v>368</v>
      </c>
      <c r="G41" s="337" t="s">
        <v>369</v>
      </c>
      <c r="H41" s="337">
        <v>40</v>
      </c>
      <c r="I41" s="337" t="s">
        <v>370</v>
      </c>
      <c r="J41" s="337">
        <v>200</v>
      </c>
      <c r="K41" s="337">
        <v>8000</v>
      </c>
      <c r="L41" s="337">
        <v>8000</v>
      </c>
      <c r="M41" s="337">
        <v>0</v>
      </c>
      <c r="N41" s="337">
        <v>0</v>
      </c>
      <c r="O41" s="337" t="s">
        <v>371</v>
      </c>
      <c r="P41" s="337" t="s">
        <v>601</v>
      </c>
      <c r="Q41" s="337" t="s">
        <v>632</v>
      </c>
      <c r="R41" s="337" t="s">
        <v>603</v>
      </c>
      <c r="S41" s="337" t="s">
        <v>259</v>
      </c>
      <c r="T41" s="337" t="s">
        <v>633</v>
      </c>
      <c r="U41" s="337" t="s">
        <v>634</v>
      </c>
      <c r="V41" s="337" t="s">
        <v>606</v>
      </c>
      <c r="W41" s="337" t="s">
        <v>378</v>
      </c>
      <c r="X41" s="337" t="s">
        <v>379</v>
      </c>
      <c r="Y41" s="337" t="s">
        <v>607</v>
      </c>
      <c r="Z41" s="337" t="s">
        <v>608</v>
      </c>
      <c r="AA41" s="337" t="s">
        <v>599</v>
      </c>
      <c r="AB41" s="337" t="s">
        <v>609</v>
      </c>
      <c r="AC41" s="337" t="s">
        <v>521</v>
      </c>
      <c r="AD41" s="337" t="s">
        <v>368</v>
      </c>
      <c r="AE41" s="337" t="s">
        <v>368</v>
      </c>
      <c r="AF41" s="337" t="s">
        <v>367</v>
      </c>
      <c r="AG41" s="337" t="s">
        <v>384</v>
      </c>
      <c r="AH41" s="337" t="s">
        <v>384</v>
      </c>
      <c r="AI41" s="337" t="s">
        <v>385</v>
      </c>
      <c r="AJ41" s="337" t="s">
        <v>444</v>
      </c>
      <c r="AK41" s="337" t="s">
        <v>610</v>
      </c>
      <c r="AL41" s="337" t="s">
        <v>525</v>
      </c>
      <c r="AM41" s="337" t="s">
        <v>368</v>
      </c>
      <c r="AN41" s="337" t="s">
        <v>368</v>
      </c>
      <c r="AO41" s="337" t="s">
        <v>368</v>
      </c>
      <c r="AP41" s="337">
        <v>2.1</v>
      </c>
      <c r="AQ41" s="337" t="s">
        <v>603</v>
      </c>
      <c r="AR41" s="337" t="s">
        <v>611</v>
      </c>
      <c r="AS41" s="337" t="s">
        <v>599</v>
      </c>
      <c r="AT41" s="337" t="s">
        <v>612</v>
      </c>
      <c r="AU41" s="337" t="s">
        <v>606</v>
      </c>
      <c r="AV41" s="337" t="s">
        <v>613</v>
      </c>
      <c r="AW41" s="337" t="s">
        <v>392</v>
      </c>
      <c r="AX41" s="337" t="s">
        <v>379</v>
      </c>
      <c r="AY41" s="337" t="s">
        <v>614</v>
      </c>
      <c r="AZ41" s="337" t="s">
        <v>615</v>
      </c>
      <c r="BA41" s="337" t="s">
        <v>616</v>
      </c>
      <c r="BB41" s="337" t="s">
        <v>617</v>
      </c>
      <c r="BC41" s="337" t="s">
        <v>532</v>
      </c>
      <c r="BD41" s="337">
        <v>2</v>
      </c>
      <c r="BE41" s="337" t="s">
        <v>533</v>
      </c>
      <c r="BF41" s="337" t="s">
        <v>367</v>
      </c>
      <c r="BG41" s="337" t="s">
        <v>384</v>
      </c>
      <c r="BH41" s="337" t="s">
        <v>618</v>
      </c>
      <c r="BI41" s="337" t="s">
        <v>619</v>
      </c>
      <c r="BJ41" s="337" t="s">
        <v>620</v>
      </c>
      <c r="BK41" s="337" t="s">
        <v>368</v>
      </c>
      <c r="BL41" s="337" t="s">
        <v>621</v>
      </c>
      <c r="BM41" s="337" t="s">
        <v>622</v>
      </c>
      <c r="BN41" s="337" t="s">
        <v>607</v>
      </c>
      <c r="BO41" s="337" t="s">
        <v>611</v>
      </c>
      <c r="BP41" s="337" t="s">
        <v>623</v>
      </c>
      <c r="BQ41" s="337" t="s">
        <v>624</v>
      </c>
      <c r="BR41" s="337" t="s">
        <v>613</v>
      </c>
      <c r="BS41" s="337" t="s">
        <v>227</v>
      </c>
      <c r="BT41" s="337" t="s">
        <v>625</v>
      </c>
      <c r="BU41" s="337" t="s">
        <v>379</v>
      </c>
      <c r="BV41" s="337">
        <v>2</v>
      </c>
      <c r="BW41" s="337" t="s">
        <v>626</v>
      </c>
      <c r="BX41" s="337" t="s">
        <v>627</v>
      </c>
      <c r="BY41" s="337" t="s">
        <v>628</v>
      </c>
      <c r="BZ41" s="337">
        <v>6</v>
      </c>
      <c r="CA41" s="337" t="s">
        <v>629</v>
      </c>
      <c r="CB41" s="337" t="s">
        <v>617</v>
      </c>
      <c r="CC41" s="337" t="s">
        <v>623</v>
      </c>
      <c r="CD41" s="337" t="s">
        <v>630</v>
      </c>
      <c r="CE41" s="337" t="s">
        <v>625</v>
      </c>
      <c r="CF41" s="337" t="s">
        <v>379</v>
      </c>
      <c r="CG41" s="337" t="s">
        <v>409</v>
      </c>
      <c r="CH41" s="337" t="s">
        <v>379</v>
      </c>
      <c r="CI41" s="337" t="s">
        <v>410</v>
      </c>
      <c r="CJ41" s="337" t="s">
        <v>411</v>
      </c>
      <c r="CK41" s="337" t="s">
        <v>379</v>
      </c>
      <c r="CL41" s="337" t="s">
        <v>259</v>
      </c>
      <c r="CM41" s="337" t="s">
        <v>259</v>
      </c>
      <c r="CN41" s="337" t="s">
        <v>259</v>
      </c>
      <c r="CO41" s="330"/>
      <c r="CP41" s="330"/>
      <c r="CQ41" s="330"/>
      <c r="CR41" s="330"/>
      <c r="CS41" s="330"/>
      <c r="CT41" s="330"/>
      <c r="CU41" s="330"/>
      <c r="CV41" s="330"/>
      <c r="CW41" s="330"/>
      <c r="CX41" s="330"/>
      <c r="CY41" s="330"/>
      <c r="CZ41" s="330"/>
      <c r="DA41" s="330"/>
      <c r="DB41" s="330"/>
      <c r="DC41" s="330"/>
    </row>
    <row r="42" spans="1:107" hidden="1" x14ac:dyDescent="0.35">
      <c r="A42" s="337" t="s">
        <v>599</v>
      </c>
      <c r="B42" s="337" t="s">
        <v>30</v>
      </c>
      <c r="C42" s="337" t="s">
        <v>635</v>
      </c>
      <c r="D42" s="337" t="s">
        <v>418</v>
      </c>
      <c r="E42" s="337" t="s">
        <v>367</v>
      </c>
      <c r="F42" s="337" t="s">
        <v>368</v>
      </c>
      <c r="G42" s="337" t="s">
        <v>369</v>
      </c>
      <c r="H42" s="337">
        <v>1</v>
      </c>
      <c r="I42" s="337" t="s">
        <v>419</v>
      </c>
      <c r="J42" s="337">
        <v>500</v>
      </c>
      <c r="K42" s="337">
        <v>500</v>
      </c>
      <c r="L42" s="337">
        <v>500</v>
      </c>
      <c r="M42" s="337">
        <v>0</v>
      </c>
      <c r="N42" s="337">
        <v>0</v>
      </c>
      <c r="O42" s="337" t="s">
        <v>371</v>
      </c>
      <c r="P42" s="337" t="s">
        <v>601</v>
      </c>
      <c r="Q42" s="337" t="s">
        <v>636</v>
      </c>
      <c r="R42" s="337" t="s">
        <v>603</v>
      </c>
      <c r="S42" s="337" t="s">
        <v>259</v>
      </c>
      <c r="T42" s="337" t="s">
        <v>637</v>
      </c>
      <c r="U42" s="337" t="s">
        <v>638</v>
      </c>
      <c r="V42" s="337" t="s">
        <v>606</v>
      </c>
      <c r="W42" s="337" t="s">
        <v>378</v>
      </c>
      <c r="X42" s="337" t="s">
        <v>379</v>
      </c>
      <c r="Y42" s="337" t="s">
        <v>607</v>
      </c>
      <c r="Z42" s="337" t="s">
        <v>608</v>
      </c>
      <c r="AA42" s="337" t="s">
        <v>599</v>
      </c>
      <c r="AB42" s="337" t="s">
        <v>609</v>
      </c>
      <c r="AC42" s="337" t="s">
        <v>521</v>
      </c>
      <c r="AD42" s="337" t="s">
        <v>368</v>
      </c>
      <c r="AE42" s="337" t="s">
        <v>368</v>
      </c>
      <c r="AF42" s="337" t="s">
        <v>367</v>
      </c>
      <c r="AG42" s="337" t="s">
        <v>384</v>
      </c>
      <c r="AH42" s="337" t="s">
        <v>384</v>
      </c>
      <c r="AI42" s="337" t="s">
        <v>385</v>
      </c>
      <c r="AJ42" s="337" t="s">
        <v>444</v>
      </c>
      <c r="AK42" s="337" t="s">
        <v>610</v>
      </c>
      <c r="AL42" s="337" t="s">
        <v>525</v>
      </c>
      <c r="AM42" s="337" t="s">
        <v>368</v>
      </c>
      <c r="AN42" s="337" t="s">
        <v>368</v>
      </c>
      <c r="AO42" s="337" t="s">
        <v>368</v>
      </c>
      <c r="AP42" s="337">
        <v>2.1</v>
      </c>
      <c r="AQ42" s="337" t="s">
        <v>603</v>
      </c>
      <c r="AR42" s="337" t="s">
        <v>611</v>
      </c>
      <c r="AS42" s="337" t="s">
        <v>599</v>
      </c>
      <c r="AT42" s="337" t="s">
        <v>612</v>
      </c>
      <c r="AU42" s="337" t="s">
        <v>606</v>
      </c>
      <c r="AV42" s="337" t="s">
        <v>613</v>
      </c>
      <c r="AW42" s="337" t="s">
        <v>392</v>
      </c>
      <c r="AX42" s="337" t="s">
        <v>379</v>
      </c>
      <c r="AY42" s="337" t="s">
        <v>614</v>
      </c>
      <c r="AZ42" s="337" t="s">
        <v>615</v>
      </c>
      <c r="BA42" s="337" t="s">
        <v>616</v>
      </c>
      <c r="BB42" s="337" t="s">
        <v>617</v>
      </c>
      <c r="BC42" s="337" t="s">
        <v>532</v>
      </c>
      <c r="BD42" s="337">
        <v>2</v>
      </c>
      <c r="BE42" s="337" t="s">
        <v>533</v>
      </c>
      <c r="BF42" s="337" t="s">
        <v>367</v>
      </c>
      <c r="BG42" s="337" t="s">
        <v>384</v>
      </c>
      <c r="BH42" s="337" t="s">
        <v>618</v>
      </c>
      <c r="BI42" s="337" t="s">
        <v>619</v>
      </c>
      <c r="BJ42" s="337" t="s">
        <v>620</v>
      </c>
      <c r="BK42" s="337" t="s">
        <v>368</v>
      </c>
      <c r="BL42" s="337" t="s">
        <v>621</v>
      </c>
      <c r="BM42" s="337" t="s">
        <v>622</v>
      </c>
      <c r="BN42" s="337" t="s">
        <v>607</v>
      </c>
      <c r="BO42" s="337" t="s">
        <v>611</v>
      </c>
      <c r="BP42" s="337" t="s">
        <v>623</v>
      </c>
      <c r="BQ42" s="337" t="s">
        <v>624</v>
      </c>
      <c r="BR42" s="337" t="s">
        <v>613</v>
      </c>
      <c r="BS42" s="337" t="s">
        <v>227</v>
      </c>
      <c r="BT42" s="337" t="s">
        <v>625</v>
      </c>
      <c r="BU42" s="337" t="s">
        <v>379</v>
      </c>
      <c r="BV42" s="337">
        <v>2</v>
      </c>
      <c r="BW42" s="337" t="s">
        <v>626</v>
      </c>
      <c r="BX42" s="337" t="s">
        <v>627</v>
      </c>
      <c r="BY42" s="337" t="s">
        <v>628</v>
      </c>
      <c r="BZ42" s="337">
        <v>6</v>
      </c>
      <c r="CA42" s="337" t="s">
        <v>629</v>
      </c>
      <c r="CB42" s="337" t="s">
        <v>617</v>
      </c>
      <c r="CC42" s="337" t="s">
        <v>623</v>
      </c>
      <c r="CD42" s="337" t="s">
        <v>630</v>
      </c>
      <c r="CE42" s="337" t="s">
        <v>625</v>
      </c>
      <c r="CF42" s="337" t="s">
        <v>379</v>
      </c>
      <c r="CG42" s="337" t="s">
        <v>409</v>
      </c>
      <c r="CH42" s="337" t="s">
        <v>379</v>
      </c>
      <c r="CI42" s="337" t="s">
        <v>410</v>
      </c>
      <c r="CJ42" s="337" t="s">
        <v>411</v>
      </c>
      <c r="CK42" s="337" t="s">
        <v>379</v>
      </c>
      <c r="CL42" s="337" t="s">
        <v>259</v>
      </c>
      <c r="CM42" s="337" t="s">
        <v>259</v>
      </c>
      <c r="CN42" s="337" t="s">
        <v>259</v>
      </c>
      <c r="CO42" s="330"/>
      <c r="CP42" s="330"/>
      <c r="CQ42" s="330"/>
      <c r="CR42" s="330"/>
      <c r="CS42" s="330"/>
      <c r="CT42" s="330"/>
      <c r="CU42" s="330"/>
      <c r="CV42" s="330"/>
      <c r="CW42" s="330"/>
      <c r="CX42" s="330"/>
      <c r="CY42" s="330"/>
      <c r="CZ42" s="330"/>
      <c r="DA42" s="330"/>
      <c r="DB42" s="330"/>
      <c r="DC42" s="330"/>
    </row>
    <row r="43" spans="1:107" hidden="1" x14ac:dyDescent="0.35">
      <c r="A43" s="337" t="s">
        <v>599</v>
      </c>
      <c r="B43" s="337" t="s">
        <v>30</v>
      </c>
      <c r="C43" s="337" t="s">
        <v>639</v>
      </c>
      <c r="D43" s="337" t="s">
        <v>424</v>
      </c>
      <c r="E43" s="337" t="s">
        <v>367</v>
      </c>
      <c r="F43" s="337" t="s">
        <v>368</v>
      </c>
      <c r="G43" s="337" t="s">
        <v>369</v>
      </c>
      <c r="H43" s="337">
        <v>10</v>
      </c>
      <c r="I43" s="337" t="s">
        <v>370</v>
      </c>
      <c r="J43" s="337">
        <v>192</v>
      </c>
      <c r="K43" s="337">
        <v>1920</v>
      </c>
      <c r="L43" s="337">
        <v>1920</v>
      </c>
      <c r="M43" s="337">
        <v>0</v>
      </c>
      <c r="N43" s="337">
        <v>0</v>
      </c>
      <c r="O43" s="337" t="s">
        <v>371</v>
      </c>
      <c r="P43" s="337" t="s">
        <v>601</v>
      </c>
      <c r="Q43" s="337" t="s">
        <v>640</v>
      </c>
      <c r="R43" s="337" t="s">
        <v>603</v>
      </c>
      <c r="S43" s="337" t="s">
        <v>259</v>
      </c>
      <c r="T43" s="337" t="s">
        <v>641</v>
      </c>
      <c r="U43" s="337" t="s">
        <v>642</v>
      </c>
      <c r="V43" s="337" t="s">
        <v>606</v>
      </c>
      <c r="W43" s="337" t="s">
        <v>378</v>
      </c>
      <c r="X43" s="337" t="s">
        <v>379</v>
      </c>
      <c r="Y43" s="337" t="s">
        <v>607</v>
      </c>
      <c r="Z43" s="337" t="s">
        <v>608</v>
      </c>
      <c r="AA43" s="337" t="s">
        <v>599</v>
      </c>
      <c r="AB43" s="337" t="s">
        <v>609</v>
      </c>
      <c r="AC43" s="337" t="s">
        <v>521</v>
      </c>
      <c r="AD43" s="337" t="s">
        <v>368</v>
      </c>
      <c r="AE43" s="337" t="s">
        <v>368</v>
      </c>
      <c r="AF43" s="337" t="s">
        <v>367</v>
      </c>
      <c r="AG43" s="337" t="s">
        <v>384</v>
      </c>
      <c r="AH43" s="337" t="s">
        <v>384</v>
      </c>
      <c r="AI43" s="337" t="s">
        <v>385</v>
      </c>
      <c r="AJ43" s="337" t="s">
        <v>444</v>
      </c>
      <c r="AK43" s="337" t="s">
        <v>610</v>
      </c>
      <c r="AL43" s="337" t="s">
        <v>525</v>
      </c>
      <c r="AM43" s="337" t="s">
        <v>368</v>
      </c>
      <c r="AN43" s="337" t="s">
        <v>368</v>
      </c>
      <c r="AO43" s="337" t="s">
        <v>368</v>
      </c>
      <c r="AP43" s="337">
        <v>2.1</v>
      </c>
      <c r="AQ43" s="337" t="s">
        <v>603</v>
      </c>
      <c r="AR43" s="337" t="s">
        <v>611</v>
      </c>
      <c r="AS43" s="337" t="s">
        <v>599</v>
      </c>
      <c r="AT43" s="337" t="s">
        <v>612</v>
      </c>
      <c r="AU43" s="337" t="s">
        <v>606</v>
      </c>
      <c r="AV43" s="337" t="s">
        <v>613</v>
      </c>
      <c r="AW43" s="337" t="s">
        <v>392</v>
      </c>
      <c r="AX43" s="337" t="s">
        <v>379</v>
      </c>
      <c r="AY43" s="337" t="s">
        <v>614</v>
      </c>
      <c r="AZ43" s="337" t="s">
        <v>615</v>
      </c>
      <c r="BA43" s="337" t="s">
        <v>616</v>
      </c>
      <c r="BB43" s="337" t="s">
        <v>617</v>
      </c>
      <c r="BC43" s="337" t="s">
        <v>532</v>
      </c>
      <c r="BD43" s="337">
        <v>2</v>
      </c>
      <c r="BE43" s="337" t="s">
        <v>533</v>
      </c>
      <c r="BF43" s="337" t="s">
        <v>367</v>
      </c>
      <c r="BG43" s="337" t="s">
        <v>384</v>
      </c>
      <c r="BH43" s="337" t="s">
        <v>618</v>
      </c>
      <c r="BI43" s="337" t="s">
        <v>619</v>
      </c>
      <c r="BJ43" s="337" t="s">
        <v>620</v>
      </c>
      <c r="BK43" s="337" t="s">
        <v>368</v>
      </c>
      <c r="BL43" s="337" t="s">
        <v>621</v>
      </c>
      <c r="BM43" s="337" t="s">
        <v>622</v>
      </c>
      <c r="BN43" s="337" t="s">
        <v>607</v>
      </c>
      <c r="BO43" s="337" t="s">
        <v>611</v>
      </c>
      <c r="BP43" s="337" t="s">
        <v>623</v>
      </c>
      <c r="BQ43" s="337" t="s">
        <v>624</v>
      </c>
      <c r="BR43" s="337" t="s">
        <v>613</v>
      </c>
      <c r="BS43" s="337" t="s">
        <v>227</v>
      </c>
      <c r="BT43" s="337" t="s">
        <v>625</v>
      </c>
      <c r="BU43" s="337" t="s">
        <v>379</v>
      </c>
      <c r="BV43" s="337">
        <v>2</v>
      </c>
      <c r="BW43" s="337" t="s">
        <v>626</v>
      </c>
      <c r="BX43" s="337" t="s">
        <v>627</v>
      </c>
      <c r="BY43" s="337" t="s">
        <v>628</v>
      </c>
      <c r="BZ43" s="337">
        <v>6</v>
      </c>
      <c r="CA43" s="337" t="s">
        <v>629</v>
      </c>
      <c r="CB43" s="337" t="s">
        <v>617</v>
      </c>
      <c r="CC43" s="337" t="s">
        <v>623</v>
      </c>
      <c r="CD43" s="337" t="s">
        <v>630</v>
      </c>
      <c r="CE43" s="337" t="s">
        <v>625</v>
      </c>
      <c r="CF43" s="337" t="s">
        <v>379</v>
      </c>
      <c r="CG43" s="337" t="s">
        <v>409</v>
      </c>
      <c r="CH43" s="337" t="s">
        <v>379</v>
      </c>
      <c r="CI43" s="337" t="s">
        <v>410</v>
      </c>
      <c r="CJ43" s="337" t="s">
        <v>411</v>
      </c>
      <c r="CK43" s="337" t="s">
        <v>379</v>
      </c>
      <c r="CL43" s="337" t="s">
        <v>259</v>
      </c>
      <c r="CM43" s="337" t="s">
        <v>259</v>
      </c>
      <c r="CN43" s="337" t="s">
        <v>259</v>
      </c>
      <c r="CO43" s="330"/>
      <c r="CP43" s="330"/>
      <c r="CQ43" s="330"/>
      <c r="CR43" s="330"/>
      <c r="CS43" s="330"/>
      <c r="CT43" s="330"/>
      <c r="CU43" s="330"/>
      <c r="CV43" s="330"/>
      <c r="CW43" s="330"/>
      <c r="CX43" s="330"/>
      <c r="CY43" s="330"/>
      <c r="CZ43" s="330"/>
      <c r="DA43" s="330"/>
      <c r="DB43" s="330"/>
      <c r="DC43" s="330"/>
    </row>
    <row r="44" spans="1:107" hidden="1" x14ac:dyDescent="0.35">
      <c r="A44" s="337" t="s">
        <v>599</v>
      </c>
      <c r="B44" s="337" t="s">
        <v>30</v>
      </c>
      <c r="C44" s="337" t="s">
        <v>643</v>
      </c>
      <c r="D44" s="337" t="s">
        <v>429</v>
      </c>
      <c r="E44" s="337" t="s">
        <v>367</v>
      </c>
      <c r="F44" s="337" t="s">
        <v>368</v>
      </c>
      <c r="G44" s="337" t="s">
        <v>369</v>
      </c>
      <c r="H44" s="337">
        <v>7</v>
      </c>
      <c r="I44" s="337" t="s">
        <v>370</v>
      </c>
      <c r="J44" s="337">
        <v>122</v>
      </c>
      <c r="K44" s="337">
        <v>854</v>
      </c>
      <c r="L44" s="337">
        <v>854</v>
      </c>
      <c r="M44" s="337">
        <v>0</v>
      </c>
      <c r="N44" s="337">
        <v>0</v>
      </c>
      <c r="O44" s="337" t="s">
        <v>371</v>
      </c>
      <c r="P44" s="337" t="s">
        <v>601</v>
      </c>
      <c r="Q44" s="337" t="s">
        <v>644</v>
      </c>
      <c r="R44" s="337" t="s">
        <v>603</v>
      </c>
      <c r="S44" s="337" t="s">
        <v>259</v>
      </c>
      <c r="T44" s="337" t="s">
        <v>645</v>
      </c>
      <c r="U44" s="337" t="s">
        <v>646</v>
      </c>
      <c r="V44" s="337" t="s">
        <v>606</v>
      </c>
      <c r="W44" s="337" t="s">
        <v>378</v>
      </c>
      <c r="X44" s="337" t="s">
        <v>379</v>
      </c>
      <c r="Y44" s="337" t="s">
        <v>607</v>
      </c>
      <c r="Z44" s="337" t="s">
        <v>608</v>
      </c>
      <c r="AA44" s="337" t="s">
        <v>599</v>
      </c>
      <c r="AB44" s="337" t="s">
        <v>609</v>
      </c>
      <c r="AC44" s="337" t="s">
        <v>521</v>
      </c>
      <c r="AD44" s="337" t="s">
        <v>368</v>
      </c>
      <c r="AE44" s="337" t="s">
        <v>368</v>
      </c>
      <c r="AF44" s="337" t="s">
        <v>367</v>
      </c>
      <c r="AG44" s="337" t="s">
        <v>384</v>
      </c>
      <c r="AH44" s="337" t="s">
        <v>384</v>
      </c>
      <c r="AI44" s="337" t="s">
        <v>385</v>
      </c>
      <c r="AJ44" s="337" t="s">
        <v>444</v>
      </c>
      <c r="AK44" s="337" t="s">
        <v>610</v>
      </c>
      <c r="AL44" s="337" t="s">
        <v>525</v>
      </c>
      <c r="AM44" s="337" t="s">
        <v>368</v>
      </c>
      <c r="AN44" s="337" t="s">
        <v>368</v>
      </c>
      <c r="AO44" s="337" t="s">
        <v>368</v>
      </c>
      <c r="AP44" s="337">
        <v>2.1</v>
      </c>
      <c r="AQ44" s="337" t="s">
        <v>603</v>
      </c>
      <c r="AR44" s="337" t="s">
        <v>611</v>
      </c>
      <c r="AS44" s="337" t="s">
        <v>599</v>
      </c>
      <c r="AT44" s="337" t="s">
        <v>612</v>
      </c>
      <c r="AU44" s="337" t="s">
        <v>606</v>
      </c>
      <c r="AV44" s="337" t="s">
        <v>613</v>
      </c>
      <c r="AW44" s="337" t="s">
        <v>392</v>
      </c>
      <c r="AX44" s="337" t="s">
        <v>379</v>
      </c>
      <c r="AY44" s="337" t="s">
        <v>614</v>
      </c>
      <c r="AZ44" s="337" t="s">
        <v>615</v>
      </c>
      <c r="BA44" s="337" t="s">
        <v>616</v>
      </c>
      <c r="BB44" s="337" t="s">
        <v>617</v>
      </c>
      <c r="BC44" s="337" t="s">
        <v>532</v>
      </c>
      <c r="BD44" s="337">
        <v>2</v>
      </c>
      <c r="BE44" s="337" t="s">
        <v>533</v>
      </c>
      <c r="BF44" s="337" t="s">
        <v>367</v>
      </c>
      <c r="BG44" s="337" t="s">
        <v>384</v>
      </c>
      <c r="BH44" s="337" t="s">
        <v>618</v>
      </c>
      <c r="BI44" s="337" t="s">
        <v>619</v>
      </c>
      <c r="BJ44" s="337" t="s">
        <v>620</v>
      </c>
      <c r="BK44" s="337" t="s">
        <v>368</v>
      </c>
      <c r="BL44" s="337" t="s">
        <v>621</v>
      </c>
      <c r="BM44" s="337" t="s">
        <v>622</v>
      </c>
      <c r="BN44" s="337" t="s">
        <v>607</v>
      </c>
      <c r="BO44" s="337" t="s">
        <v>611</v>
      </c>
      <c r="BP44" s="337" t="s">
        <v>623</v>
      </c>
      <c r="BQ44" s="337" t="s">
        <v>624</v>
      </c>
      <c r="BR44" s="337" t="s">
        <v>613</v>
      </c>
      <c r="BS44" s="337" t="s">
        <v>227</v>
      </c>
      <c r="BT44" s="337" t="s">
        <v>625</v>
      </c>
      <c r="BU44" s="337" t="s">
        <v>379</v>
      </c>
      <c r="BV44" s="337">
        <v>2</v>
      </c>
      <c r="BW44" s="337" t="s">
        <v>626</v>
      </c>
      <c r="BX44" s="337" t="s">
        <v>627</v>
      </c>
      <c r="BY44" s="337" t="s">
        <v>628</v>
      </c>
      <c r="BZ44" s="337">
        <v>6</v>
      </c>
      <c r="CA44" s="337" t="s">
        <v>629</v>
      </c>
      <c r="CB44" s="337" t="s">
        <v>617</v>
      </c>
      <c r="CC44" s="337" t="s">
        <v>623</v>
      </c>
      <c r="CD44" s="337" t="s">
        <v>630</v>
      </c>
      <c r="CE44" s="337" t="s">
        <v>625</v>
      </c>
      <c r="CF44" s="337" t="s">
        <v>379</v>
      </c>
      <c r="CG44" s="337" t="s">
        <v>409</v>
      </c>
      <c r="CH44" s="337" t="s">
        <v>379</v>
      </c>
      <c r="CI44" s="337" t="s">
        <v>410</v>
      </c>
      <c r="CJ44" s="337" t="s">
        <v>411</v>
      </c>
      <c r="CK44" s="337" t="s">
        <v>379</v>
      </c>
      <c r="CL44" s="337" t="s">
        <v>259</v>
      </c>
      <c r="CM44" s="337" t="s">
        <v>259</v>
      </c>
      <c r="CN44" s="337" t="s">
        <v>259</v>
      </c>
      <c r="CO44" s="330"/>
      <c r="CP44" s="330"/>
      <c r="CQ44" s="330"/>
      <c r="CR44" s="330"/>
      <c r="CS44" s="330"/>
      <c r="CT44" s="330"/>
      <c r="CU44" s="330"/>
      <c r="CV44" s="330"/>
      <c r="CW44" s="330"/>
      <c r="CX44" s="330"/>
      <c r="CY44" s="330"/>
      <c r="CZ44" s="330"/>
      <c r="DA44" s="330"/>
      <c r="DB44" s="330"/>
      <c r="DC44" s="330"/>
    </row>
    <row r="45" spans="1:107" hidden="1" x14ac:dyDescent="0.35">
      <c r="A45" s="337" t="s">
        <v>647</v>
      </c>
      <c r="B45" s="337" t="s">
        <v>28</v>
      </c>
      <c r="C45" s="337" t="s">
        <v>648</v>
      </c>
      <c r="D45" s="337" t="s">
        <v>413</v>
      </c>
      <c r="E45" s="337" t="s">
        <v>367</v>
      </c>
      <c r="F45" s="337" t="s">
        <v>368</v>
      </c>
      <c r="G45" s="337" t="s">
        <v>369</v>
      </c>
      <c r="H45" s="337">
        <v>60</v>
      </c>
      <c r="I45" s="337" t="s">
        <v>370</v>
      </c>
      <c r="J45" s="337">
        <v>200</v>
      </c>
      <c r="K45" s="337">
        <v>12000</v>
      </c>
      <c r="L45" s="337">
        <v>12000</v>
      </c>
      <c r="M45" s="337">
        <v>0</v>
      </c>
      <c r="N45" s="337">
        <v>0</v>
      </c>
      <c r="O45" s="337" t="s">
        <v>371</v>
      </c>
      <c r="P45" s="337" t="s">
        <v>649</v>
      </c>
      <c r="Q45" s="337" t="s">
        <v>650</v>
      </c>
      <c r="R45" s="337" t="s">
        <v>651</v>
      </c>
      <c r="S45" s="337" t="s">
        <v>259</v>
      </c>
      <c r="T45" s="337" t="s">
        <v>652</v>
      </c>
      <c r="U45" s="337" t="s">
        <v>653</v>
      </c>
      <c r="V45" s="337" t="s">
        <v>654</v>
      </c>
      <c r="W45" s="337" t="s">
        <v>378</v>
      </c>
      <c r="X45" s="337" t="s">
        <v>379</v>
      </c>
      <c r="Y45" s="337" t="s">
        <v>607</v>
      </c>
      <c r="Z45" s="337" t="s">
        <v>655</v>
      </c>
      <c r="AA45" s="337" t="s">
        <v>647</v>
      </c>
      <c r="AB45" s="337" t="s">
        <v>656</v>
      </c>
      <c r="AC45" s="337" t="s">
        <v>521</v>
      </c>
      <c r="AD45" s="337" t="s">
        <v>368</v>
      </c>
      <c r="AE45" s="337" t="s">
        <v>368</v>
      </c>
      <c r="AF45" s="337" t="s">
        <v>367</v>
      </c>
      <c r="AG45" s="337" t="s">
        <v>384</v>
      </c>
      <c r="AH45" s="337" t="s">
        <v>384</v>
      </c>
      <c r="AI45" s="337" t="s">
        <v>385</v>
      </c>
      <c r="AJ45" s="337" t="s">
        <v>657</v>
      </c>
      <c r="AK45" s="337" t="s">
        <v>621</v>
      </c>
      <c r="AL45" s="337" t="s">
        <v>445</v>
      </c>
      <c r="AM45" s="337" t="s">
        <v>368</v>
      </c>
      <c r="AN45" s="337" t="s">
        <v>368</v>
      </c>
      <c r="AO45" s="337" t="s">
        <v>368</v>
      </c>
      <c r="AP45" s="337">
        <v>2.1</v>
      </c>
      <c r="AQ45" s="337" t="s">
        <v>651</v>
      </c>
      <c r="AR45" s="337" t="s">
        <v>611</v>
      </c>
      <c r="AS45" s="337" t="s">
        <v>647</v>
      </c>
      <c r="AT45" s="337" t="s">
        <v>658</v>
      </c>
      <c r="AU45" s="337" t="s">
        <v>654</v>
      </c>
      <c r="AV45" s="337" t="s">
        <v>613</v>
      </c>
      <c r="AW45" s="337" t="s">
        <v>392</v>
      </c>
      <c r="AX45" s="337" t="s">
        <v>379</v>
      </c>
      <c r="AY45" s="337" t="s">
        <v>614</v>
      </c>
      <c r="AZ45" s="337" t="s">
        <v>615</v>
      </c>
      <c r="BA45" s="337" t="s">
        <v>616</v>
      </c>
      <c r="BB45" s="337" t="s">
        <v>617</v>
      </c>
      <c r="BC45" s="337" t="s">
        <v>532</v>
      </c>
      <c r="BD45" s="337">
        <v>2</v>
      </c>
      <c r="BE45" s="337" t="s">
        <v>533</v>
      </c>
      <c r="BF45" s="337" t="s">
        <v>367</v>
      </c>
      <c r="BG45" s="337" t="s">
        <v>384</v>
      </c>
      <c r="BH45" s="337" t="s">
        <v>618</v>
      </c>
      <c r="BI45" s="337" t="s">
        <v>619</v>
      </c>
      <c r="BJ45" s="337" t="s">
        <v>620</v>
      </c>
      <c r="BK45" s="337" t="s">
        <v>368</v>
      </c>
      <c r="BL45" s="337" t="s">
        <v>621</v>
      </c>
      <c r="BM45" s="337" t="s">
        <v>622</v>
      </c>
      <c r="BN45" s="337" t="s">
        <v>607</v>
      </c>
      <c r="BO45" s="337" t="s">
        <v>611</v>
      </c>
      <c r="BP45" s="337" t="s">
        <v>623</v>
      </c>
      <c r="BQ45" s="337" t="s">
        <v>624</v>
      </c>
      <c r="BR45" s="337" t="s">
        <v>613</v>
      </c>
      <c r="BS45" s="337" t="s">
        <v>227</v>
      </c>
      <c r="BT45" s="337" t="s">
        <v>625</v>
      </c>
      <c r="BU45" s="337" t="s">
        <v>379</v>
      </c>
      <c r="BV45" s="337">
        <v>2</v>
      </c>
      <c r="BW45" s="337" t="s">
        <v>626</v>
      </c>
      <c r="BX45" s="337" t="s">
        <v>627</v>
      </c>
      <c r="BY45" s="337" t="s">
        <v>628</v>
      </c>
      <c r="BZ45" s="337">
        <v>6</v>
      </c>
      <c r="CA45" s="337" t="s">
        <v>629</v>
      </c>
      <c r="CB45" s="337" t="s">
        <v>617</v>
      </c>
      <c r="CC45" s="337" t="s">
        <v>623</v>
      </c>
      <c r="CD45" s="337" t="s">
        <v>630</v>
      </c>
      <c r="CE45" s="337" t="s">
        <v>625</v>
      </c>
      <c r="CF45" s="337" t="s">
        <v>379</v>
      </c>
      <c r="CG45" s="337" t="s">
        <v>409</v>
      </c>
      <c r="CH45" s="337" t="s">
        <v>379</v>
      </c>
      <c r="CI45" s="337" t="s">
        <v>410</v>
      </c>
      <c r="CJ45" s="337" t="s">
        <v>411</v>
      </c>
      <c r="CK45" s="337" t="s">
        <v>379</v>
      </c>
      <c r="CL45" s="337" t="s">
        <v>259</v>
      </c>
      <c r="CM45" s="337" t="s">
        <v>259</v>
      </c>
      <c r="CN45" s="337" t="s">
        <v>259</v>
      </c>
      <c r="CO45" s="330"/>
      <c r="CP45" s="330"/>
      <c r="CQ45" s="330"/>
      <c r="CR45" s="330"/>
      <c r="CS45" s="330"/>
      <c r="CT45" s="330"/>
      <c r="CU45" s="330"/>
      <c r="CV45" s="330"/>
      <c r="CW45" s="330"/>
      <c r="CX45" s="330"/>
      <c r="CY45" s="330"/>
      <c r="CZ45" s="330"/>
      <c r="DA45" s="330"/>
      <c r="DB45" s="330"/>
      <c r="DC45" s="330"/>
    </row>
    <row r="46" spans="1:107" hidden="1" x14ac:dyDescent="0.35">
      <c r="A46" s="337" t="s">
        <v>647</v>
      </c>
      <c r="B46" s="337" t="s">
        <v>30</v>
      </c>
      <c r="C46" s="337" t="s">
        <v>659</v>
      </c>
      <c r="D46" s="337" t="s">
        <v>429</v>
      </c>
      <c r="E46" s="337" t="s">
        <v>367</v>
      </c>
      <c r="F46" s="337" t="s">
        <v>368</v>
      </c>
      <c r="G46" s="337" t="s">
        <v>369</v>
      </c>
      <c r="H46" s="337">
        <v>10</v>
      </c>
      <c r="I46" s="337" t="s">
        <v>370</v>
      </c>
      <c r="J46" s="337">
        <v>122</v>
      </c>
      <c r="K46" s="337">
        <v>1220</v>
      </c>
      <c r="L46" s="337">
        <v>1220</v>
      </c>
      <c r="M46" s="337">
        <v>0</v>
      </c>
      <c r="N46" s="337">
        <v>0</v>
      </c>
      <c r="O46" s="337" t="s">
        <v>371</v>
      </c>
      <c r="P46" s="337" t="s">
        <v>649</v>
      </c>
      <c r="Q46" s="337" t="s">
        <v>660</v>
      </c>
      <c r="R46" s="337" t="s">
        <v>651</v>
      </c>
      <c r="S46" s="337" t="s">
        <v>259</v>
      </c>
      <c r="T46" s="337" t="s">
        <v>661</v>
      </c>
      <c r="U46" s="337" t="s">
        <v>662</v>
      </c>
      <c r="V46" s="337" t="s">
        <v>654</v>
      </c>
      <c r="W46" s="337" t="s">
        <v>378</v>
      </c>
      <c r="X46" s="337" t="s">
        <v>379</v>
      </c>
      <c r="Y46" s="337" t="s">
        <v>607</v>
      </c>
      <c r="Z46" s="337" t="s">
        <v>655</v>
      </c>
      <c r="AA46" s="337" t="s">
        <v>647</v>
      </c>
      <c r="AB46" s="337" t="s">
        <v>656</v>
      </c>
      <c r="AC46" s="337" t="s">
        <v>521</v>
      </c>
      <c r="AD46" s="337" t="s">
        <v>368</v>
      </c>
      <c r="AE46" s="337" t="s">
        <v>368</v>
      </c>
      <c r="AF46" s="337" t="s">
        <v>367</v>
      </c>
      <c r="AG46" s="337" t="s">
        <v>384</v>
      </c>
      <c r="AH46" s="337" t="s">
        <v>384</v>
      </c>
      <c r="AI46" s="337" t="s">
        <v>385</v>
      </c>
      <c r="AJ46" s="337" t="s">
        <v>657</v>
      </c>
      <c r="AK46" s="337" t="s">
        <v>621</v>
      </c>
      <c r="AL46" s="337" t="s">
        <v>445</v>
      </c>
      <c r="AM46" s="337" t="s">
        <v>368</v>
      </c>
      <c r="AN46" s="337" t="s">
        <v>368</v>
      </c>
      <c r="AO46" s="337" t="s">
        <v>368</v>
      </c>
      <c r="AP46" s="337">
        <v>2.1</v>
      </c>
      <c r="AQ46" s="337" t="s">
        <v>651</v>
      </c>
      <c r="AR46" s="337" t="s">
        <v>611</v>
      </c>
      <c r="AS46" s="337" t="s">
        <v>647</v>
      </c>
      <c r="AT46" s="337" t="s">
        <v>658</v>
      </c>
      <c r="AU46" s="337" t="s">
        <v>654</v>
      </c>
      <c r="AV46" s="337" t="s">
        <v>613</v>
      </c>
      <c r="AW46" s="337" t="s">
        <v>392</v>
      </c>
      <c r="AX46" s="337" t="s">
        <v>379</v>
      </c>
      <c r="AY46" s="337" t="s">
        <v>614</v>
      </c>
      <c r="AZ46" s="337" t="s">
        <v>615</v>
      </c>
      <c r="BA46" s="337" t="s">
        <v>616</v>
      </c>
      <c r="BB46" s="337" t="s">
        <v>617</v>
      </c>
      <c r="BC46" s="337" t="s">
        <v>532</v>
      </c>
      <c r="BD46" s="337">
        <v>2</v>
      </c>
      <c r="BE46" s="337" t="s">
        <v>533</v>
      </c>
      <c r="BF46" s="337" t="s">
        <v>367</v>
      </c>
      <c r="BG46" s="337" t="s">
        <v>384</v>
      </c>
      <c r="BH46" s="337" t="s">
        <v>618</v>
      </c>
      <c r="BI46" s="337" t="s">
        <v>619</v>
      </c>
      <c r="BJ46" s="337" t="s">
        <v>620</v>
      </c>
      <c r="BK46" s="337" t="s">
        <v>368</v>
      </c>
      <c r="BL46" s="337" t="s">
        <v>621</v>
      </c>
      <c r="BM46" s="337" t="s">
        <v>622</v>
      </c>
      <c r="BN46" s="337" t="s">
        <v>607</v>
      </c>
      <c r="BO46" s="337" t="s">
        <v>611</v>
      </c>
      <c r="BP46" s="337" t="s">
        <v>623</v>
      </c>
      <c r="BQ46" s="337" t="s">
        <v>624</v>
      </c>
      <c r="BR46" s="337" t="s">
        <v>613</v>
      </c>
      <c r="BS46" s="337" t="s">
        <v>227</v>
      </c>
      <c r="BT46" s="337" t="s">
        <v>625</v>
      </c>
      <c r="BU46" s="337" t="s">
        <v>379</v>
      </c>
      <c r="BV46" s="337">
        <v>2</v>
      </c>
      <c r="BW46" s="337" t="s">
        <v>626</v>
      </c>
      <c r="BX46" s="337" t="s">
        <v>627</v>
      </c>
      <c r="BY46" s="337" t="s">
        <v>628</v>
      </c>
      <c r="BZ46" s="337">
        <v>6</v>
      </c>
      <c r="CA46" s="337" t="s">
        <v>629</v>
      </c>
      <c r="CB46" s="337" t="s">
        <v>617</v>
      </c>
      <c r="CC46" s="337" t="s">
        <v>623</v>
      </c>
      <c r="CD46" s="337" t="s">
        <v>630</v>
      </c>
      <c r="CE46" s="337" t="s">
        <v>625</v>
      </c>
      <c r="CF46" s="337" t="s">
        <v>379</v>
      </c>
      <c r="CG46" s="337" t="s">
        <v>409</v>
      </c>
      <c r="CH46" s="337" t="s">
        <v>379</v>
      </c>
      <c r="CI46" s="337" t="s">
        <v>410</v>
      </c>
      <c r="CJ46" s="337" t="s">
        <v>411</v>
      </c>
      <c r="CK46" s="337" t="s">
        <v>379</v>
      </c>
      <c r="CL46" s="337" t="s">
        <v>259</v>
      </c>
      <c r="CM46" s="337" t="s">
        <v>259</v>
      </c>
      <c r="CN46" s="337" t="s">
        <v>259</v>
      </c>
      <c r="CO46" s="330"/>
      <c r="CP46" s="330"/>
      <c r="CQ46" s="330"/>
      <c r="CR46" s="330"/>
      <c r="CS46" s="330"/>
      <c r="CT46" s="330"/>
      <c r="CU46" s="330"/>
      <c r="CV46" s="330"/>
      <c r="CW46" s="330"/>
      <c r="CX46" s="330"/>
      <c r="CY46" s="330"/>
      <c r="CZ46" s="330"/>
      <c r="DA46" s="330"/>
      <c r="DB46" s="330"/>
      <c r="DC46" s="330"/>
    </row>
    <row r="47" spans="1:107" hidden="1" x14ac:dyDescent="0.35">
      <c r="A47" s="337" t="s">
        <v>663</v>
      </c>
      <c r="B47" s="337" t="s">
        <v>28</v>
      </c>
      <c r="C47" s="337" t="s">
        <v>664</v>
      </c>
      <c r="D47" s="337" t="s">
        <v>366</v>
      </c>
      <c r="E47" s="337" t="s">
        <v>367</v>
      </c>
      <c r="F47" s="337" t="s">
        <v>368</v>
      </c>
      <c r="G47" s="337" t="s">
        <v>369</v>
      </c>
      <c r="H47" s="337">
        <v>30</v>
      </c>
      <c r="I47" s="337" t="s">
        <v>370</v>
      </c>
      <c r="J47" s="337">
        <v>500</v>
      </c>
      <c r="K47" s="337">
        <v>15000</v>
      </c>
      <c r="L47" s="337">
        <v>0</v>
      </c>
      <c r="M47" s="337">
        <v>15000</v>
      </c>
      <c r="N47" s="337">
        <v>0</v>
      </c>
      <c r="O47" s="337" t="s">
        <v>371</v>
      </c>
      <c r="P47" s="337" t="s">
        <v>665</v>
      </c>
      <c r="Q47" s="337" t="s">
        <v>666</v>
      </c>
      <c r="R47" s="337" t="s">
        <v>667</v>
      </c>
      <c r="S47" s="337" t="s">
        <v>259</v>
      </c>
      <c r="T47" s="337" t="s">
        <v>668</v>
      </c>
      <c r="U47" s="337" t="s">
        <v>669</v>
      </c>
      <c r="V47" s="337" t="s">
        <v>670</v>
      </c>
      <c r="W47" s="337" t="s">
        <v>378</v>
      </c>
      <c r="X47" s="337" t="s">
        <v>379</v>
      </c>
      <c r="Y47" s="337" t="s">
        <v>671</v>
      </c>
      <c r="Z47" s="337" t="s">
        <v>672</v>
      </c>
      <c r="AA47" s="337" t="s">
        <v>663</v>
      </c>
      <c r="AB47" s="337" t="s">
        <v>673</v>
      </c>
      <c r="AC47" s="337" t="s">
        <v>443</v>
      </c>
      <c r="AD47" s="337" t="s">
        <v>368</v>
      </c>
      <c r="AE47" s="337" t="s">
        <v>368</v>
      </c>
      <c r="AF47" s="337" t="s">
        <v>367</v>
      </c>
      <c r="AG47" s="337" t="s">
        <v>384</v>
      </c>
      <c r="AH47" s="337" t="s">
        <v>384</v>
      </c>
      <c r="AI47" s="337" t="s">
        <v>674</v>
      </c>
      <c r="AJ47" s="337" t="s">
        <v>675</v>
      </c>
      <c r="AK47" s="337" t="s">
        <v>621</v>
      </c>
      <c r="AL47" s="337" t="s">
        <v>445</v>
      </c>
      <c r="AM47" s="337" t="s">
        <v>368</v>
      </c>
      <c r="AN47" s="337" t="s">
        <v>368</v>
      </c>
      <c r="AO47" s="337" t="s">
        <v>368</v>
      </c>
      <c r="AP47" s="337">
        <v>2.2000000000000002</v>
      </c>
      <c r="AQ47" s="337" t="s">
        <v>667</v>
      </c>
      <c r="AR47" s="337" t="s">
        <v>676</v>
      </c>
      <c r="AS47" s="337" t="s">
        <v>663</v>
      </c>
      <c r="AT47" s="337" t="s">
        <v>677</v>
      </c>
      <c r="AU47" s="337" t="s">
        <v>670</v>
      </c>
      <c r="AV47" s="337" t="s">
        <v>678</v>
      </c>
      <c r="AW47" s="337" t="s">
        <v>392</v>
      </c>
      <c r="AX47" s="337" t="s">
        <v>379</v>
      </c>
      <c r="AY47" s="337" t="s">
        <v>679</v>
      </c>
      <c r="AZ47" s="337" t="s">
        <v>680</v>
      </c>
      <c r="BA47" s="337" t="s">
        <v>681</v>
      </c>
      <c r="BB47" s="337" t="s">
        <v>617</v>
      </c>
      <c r="BC47" s="337" t="s">
        <v>682</v>
      </c>
      <c r="BD47" s="337">
        <v>6720</v>
      </c>
      <c r="BE47" s="337" t="s">
        <v>683</v>
      </c>
      <c r="BF47" s="337" t="s">
        <v>367</v>
      </c>
      <c r="BG47" s="337" t="s">
        <v>384</v>
      </c>
      <c r="BH47" s="337" t="s">
        <v>385</v>
      </c>
      <c r="BI47" s="337" t="s">
        <v>684</v>
      </c>
      <c r="BJ47" s="337" t="s">
        <v>685</v>
      </c>
      <c r="BK47" s="337" t="s">
        <v>368</v>
      </c>
      <c r="BL47" s="337" t="s">
        <v>686</v>
      </c>
      <c r="BM47" s="337" t="s">
        <v>622</v>
      </c>
      <c r="BN47" s="337" t="s">
        <v>671</v>
      </c>
      <c r="BO47" s="337" t="s">
        <v>676</v>
      </c>
      <c r="BP47" s="337" t="s">
        <v>623</v>
      </c>
      <c r="BQ47" s="337" t="s">
        <v>687</v>
      </c>
      <c r="BR47" s="337" t="s">
        <v>678</v>
      </c>
      <c r="BS47" s="337" t="s">
        <v>227</v>
      </c>
      <c r="BT47" s="337" t="s">
        <v>625</v>
      </c>
      <c r="BU47" s="337" t="s">
        <v>379</v>
      </c>
      <c r="BV47" s="337">
        <v>2</v>
      </c>
      <c r="BW47" s="337" t="s">
        <v>626</v>
      </c>
      <c r="BX47" s="337" t="s">
        <v>627</v>
      </c>
      <c r="BY47" s="337" t="s">
        <v>628</v>
      </c>
      <c r="BZ47" s="337">
        <v>6</v>
      </c>
      <c r="CA47" s="337" t="s">
        <v>629</v>
      </c>
      <c r="CB47" s="337" t="s">
        <v>617</v>
      </c>
      <c r="CC47" s="337" t="s">
        <v>623</v>
      </c>
      <c r="CD47" s="337" t="s">
        <v>630</v>
      </c>
      <c r="CE47" s="337" t="s">
        <v>625</v>
      </c>
      <c r="CF47" s="337" t="s">
        <v>379</v>
      </c>
      <c r="CG47" s="337" t="s">
        <v>409</v>
      </c>
      <c r="CH47" s="337" t="s">
        <v>379</v>
      </c>
      <c r="CI47" s="337" t="s">
        <v>410</v>
      </c>
      <c r="CJ47" s="337" t="s">
        <v>411</v>
      </c>
      <c r="CK47" s="337" t="s">
        <v>379</v>
      </c>
      <c r="CL47" s="337" t="s">
        <v>259</v>
      </c>
      <c r="CM47" s="337" t="s">
        <v>259</v>
      </c>
      <c r="CN47" s="337" t="s">
        <v>259</v>
      </c>
      <c r="CO47" s="330"/>
      <c r="CP47" s="330"/>
      <c r="CQ47" s="330"/>
      <c r="CR47" s="330"/>
      <c r="CS47" s="330"/>
      <c r="CT47" s="330"/>
      <c r="CU47" s="330"/>
      <c r="CV47" s="330"/>
      <c r="CW47" s="330"/>
      <c r="CX47" s="330"/>
      <c r="CY47" s="330"/>
      <c r="CZ47" s="330"/>
      <c r="DA47" s="330"/>
      <c r="DB47" s="330"/>
      <c r="DC47" s="330"/>
    </row>
    <row r="48" spans="1:107" hidden="1" x14ac:dyDescent="0.35">
      <c r="A48" s="337" t="s">
        <v>663</v>
      </c>
      <c r="B48" s="337" t="s">
        <v>28</v>
      </c>
      <c r="C48" s="337" t="s">
        <v>688</v>
      </c>
      <c r="D48" s="337" t="s">
        <v>413</v>
      </c>
      <c r="E48" s="337" t="s">
        <v>367</v>
      </c>
      <c r="F48" s="337" t="s">
        <v>368</v>
      </c>
      <c r="G48" s="337" t="s">
        <v>369</v>
      </c>
      <c r="H48" s="337">
        <v>50</v>
      </c>
      <c r="I48" s="337" t="s">
        <v>370</v>
      </c>
      <c r="J48" s="337">
        <v>200</v>
      </c>
      <c r="K48" s="337">
        <v>10000</v>
      </c>
      <c r="L48" s="337">
        <v>0</v>
      </c>
      <c r="M48" s="337">
        <v>10000</v>
      </c>
      <c r="N48" s="337">
        <v>0</v>
      </c>
      <c r="O48" s="337" t="s">
        <v>371</v>
      </c>
      <c r="P48" s="337" t="s">
        <v>665</v>
      </c>
      <c r="Q48" s="337" t="s">
        <v>689</v>
      </c>
      <c r="R48" s="337" t="s">
        <v>667</v>
      </c>
      <c r="S48" s="337" t="s">
        <v>259</v>
      </c>
      <c r="T48" s="337" t="s">
        <v>690</v>
      </c>
      <c r="U48" s="337" t="s">
        <v>691</v>
      </c>
      <c r="V48" s="337" t="s">
        <v>670</v>
      </c>
      <c r="W48" s="337" t="s">
        <v>378</v>
      </c>
      <c r="X48" s="337" t="s">
        <v>379</v>
      </c>
      <c r="Y48" s="337" t="s">
        <v>671</v>
      </c>
      <c r="Z48" s="337" t="s">
        <v>672</v>
      </c>
      <c r="AA48" s="337" t="s">
        <v>663</v>
      </c>
      <c r="AB48" s="337" t="s">
        <v>673</v>
      </c>
      <c r="AC48" s="337" t="s">
        <v>443</v>
      </c>
      <c r="AD48" s="337" t="s">
        <v>368</v>
      </c>
      <c r="AE48" s="337" t="s">
        <v>368</v>
      </c>
      <c r="AF48" s="337" t="s">
        <v>367</v>
      </c>
      <c r="AG48" s="337" t="s">
        <v>384</v>
      </c>
      <c r="AH48" s="337" t="s">
        <v>384</v>
      </c>
      <c r="AI48" s="337" t="s">
        <v>674</v>
      </c>
      <c r="AJ48" s="337" t="s">
        <v>675</v>
      </c>
      <c r="AK48" s="337" t="s">
        <v>621</v>
      </c>
      <c r="AL48" s="337" t="s">
        <v>445</v>
      </c>
      <c r="AM48" s="337" t="s">
        <v>368</v>
      </c>
      <c r="AN48" s="337" t="s">
        <v>368</v>
      </c>
      <c r="AO48" s="337" t="s">
        <v>368</v>
      </c>
      <c r="AP48" s="337">
        <v>2.2000000000000002</v>
      </c>
      <c r="AQ48" s="337" t="s">
        <v>667</v>
      </c>
      <c r="AR48" s="337" t="s">
        <v>676</v>
      </c>
      <c r="AS48" s="337" t="s">
        <v>663</v>
      </c>
      <c r="AT48" s="337" t="s">
        <v>677</v>
      </c>
      <c r="AU48" s="337" t="s">
        <v>670</v>
      </c>
      <c r="AV48" s="337" t="s">
        <v>678</v>
      </c>
      <c r="AW48" s="337" t="s">
        <v>392</v>
      </c>
      <c r="AX48" s="337" t="s">
        <v>379</v>
      </c>
      <c r="AY48" s="337" t="s">
        <v>679</v>
      </c>
      <c r="AZ48" s="337" t="s">
        <v>680</v>
      </c>
      <c r="BA48" s="337" t="s">
        <v>681</v>
      </c>
      <c r="BB48" s="337" t="s">
        <v>617</v>
      </c>
      <c r="BC48" s="337" t="s">
        <v>682</v>
      </c>
      <c r="BD48" s="337">
        <v>6720</v>
      </c>
      <c r="BE48" s="337" t="s">
        <v>683</v>
      </c>
      <c r="BF48" s="337" t="s">
        <v>367</v>
      </c>
      <c r="BG48" s="337" t="s">
        <v>384</v>
      </c>
      <c r="BH48" s="337" t="s">
        <v>385</v>
      </c>
      <c r="BI48" s="337" t="s">
        <v>684</v>
      </c>
      <c r="BJ48" s="337" t="s">
        <v>685</v>
      </c>
      <c r="BK48" s="337" t="s">
        <v>368</v>
      </c>
      <c r="BL48" s="337" t="s">
        <v>686</v>
      </c>
      <c r="BM48" s="337" t="s">
        <v>622</v>
      </c>
      <c r="BN48" s="337" t="s">
        <v>671</v>
      </c>
      <c r="BO48" s="337" t="s">
        <v>676</v>
      </c>
      <c r="BP48" s="337" t="s">
        <v>623</v>
      </c>
      <c r="BQ48" s="337" t="s">
        <v>687</v>
      </c>
      <c r="BR48" s="337" t="s">
        <v>678</v>
      </c>
      <c r="BS48" s="337" t="s">
        <v>227</v>
      </c>
      <c r="BT48" s="337" t="s">
        <v>625</v>
      </c>
      <c r="BU48" s="337" t="s">
        <v>379</v>
      </c>
      <c r="BV48" s="337">
        <v>2</v>
      </c>
      <c r="BW48" s="337" t="s">
        <v>626</v>
      </c>
      <c r="BX48" s="337" t="s">
        <v>627</v>
      </c>
      <c r="BY48" s="337" t="s">
        <v>628</v>
      </c>
      <c r="BZ48" s="337">
        <v>6</v>
      </c>
      <c r="CA48" s="337" t="s">
        <v>629</v>
      </c>
      <c r="CB48" s="337" t="s">
        <v>617</v>
      </c>
      <c r="CC48" s="337" t="s">
        <v>623</v>
      </c>
      <c r="CD48" s="337" t="s">
        <v>630</v>
      </c>
      <c r="CE48" s="337" t="s">
        <v>625</v>
      </c>
      <c r="CF48" s="337" t="s">
        <v>379</v>
      </c>
      <c r="CG48" s="337" t="s">
        <v>409</v>
      </c>
      <c r="CH48" s="337" t="s">
        <v>379</v>
      </c>
      <c r="CI48" s="337" t="s">
        <v>410</v>
      </c>
      <c r="CJ48" s="337" t="s">
        <v>411</v>
      </c>
      <c r="CK48" s="337" t="s">
        <v>379</v>
      </c>
      <c r="CL48" s="337" t="s">
        <v>259</v>
      </c>
      <c r="CM48" s="337" t="s">
        <v>259</v>
      </c>
      <c r="CN48" s="337" t="s">
        <v>259</v>
      </c>
      <c r="CO48" s="330"/>
      <c r="CP48" s="330"/>
      <c r="CQ48" s="330"/>
      <c r="CR48" s="330"/>
      <c r="CS48" s="330"/>
      <c r="CT48" s="330"/>
      <c r="CU48" s="330"/>
      <c r="CV48" s="330"/>
      <c r="CW48" s="330"/>
      <c r="CX48" s="330"/>
      <c r="CY48" s="330"/>
      <c r="CZ48" s="330"/>
      <c r="DA48" s="330"/>
      <c r="DB48" s="330"/>
      <c r="DC48" s="330"/>
    </row>
    <row r="49" spans="1:107" hidden="1" x14ac:dyDescent="0.35">
      <c r="A49" s="337" t="s">
        <v>663</v>
      </c>
      <c r="B49" s="337" t="s">
        <v>30</v>
      </c>
      <c r="C49" s="337" t="s">
        <v>692</v>
      </c>
      <c r="D49" s="337" t="s">
        <v>418</v>
      </c>
      <c r="E49" s="337" t="s">
        <v>367</v>
      </c>
      <c r="F49" s="337" t="s">
        <v>368</v>
      </c>
      <c r="G49" s="337" t="s">
        <v>369</v>
      </c>
      <c r="H49" s="337">
        <v>2</v>
      </c>
      <c r="I49" s="337" t="s">
        <v>419</v>
      </c>
      <c r="J49" s="337">
        <v>500</v>
      </c>
      <c r="K49" s="337">
        <v>1000</v>
      </c>
      <c r="L49" s="337">
        <v>0</v>
      </c>
      <c r="M49" s="337">
        <v>1000</v>
      </c>
      <c r="N49" s="337">
        <v>0</v>
      </c>
      <c r="O49" s="337" t="s">
        <v>371</v>
      </c>
      <c r="P49" s="337" t="s">
        <v>665</v>
      </c>
      <c r="Q49" s="337" t="s">
        <v>693</v>
      </c>
      <c r="R49" s="337" t="s">
        <v>667</v>
      </c>
      <c r="S49" s="337" t="s">
        <v>259</v>
      </c>
      <c r="T49" s="337" t="s">
        <v>694</v>
      </c>
      <c r="U49" s="337" t="s">
        <v>695</v>
      </c>
      <c r="V49" s="337" t="s">
        <v>670</v>
      </c>
      <c r="W49" s="337" t="s">
        <v>378</v>
      </c>
      <c r="X49" s="337" t="s">
        <v>379</v>
      </c>
      <c r="Y49" s="337" t="s">
        <v>671</v>
      </c>
      <c r="Z49" s="337" t="s">
        <v>672</v>
      </c>
      <c r="AA49" s="337" t="s">
        <v>663</v>
      </c>
      <c r="AB49" s="337" t="s">
        <v>673</v>
      </c>
      <c r="AC49" s="337" t="s">
        <v>443</v>
      </c>
      <c r="AD49" s="337" t="s">
        <v>368</v>
      </c>
      <c r="AE49" s="337" t="s">
        <v>368</v>
      </c>
      <c r="AF49" s="337" t="s">
        <v>367</v>
      </c>
      <c r="AG49" s="337" t="s">
        <v>384</v>
      </c>
      <c r="AH49" s="337" t="s">
        <v>384</v>
      </c>
      <c r="AI49" s="337" t="s">
        <v>674</v>
      </c>
      <c r="AJ49" s="337" t="s">
        <v>675</v>
      </c>
      <c r="AK49" s="337" t="s">
        <v>621</v>
      </c>
      <c r="AL49" s="337" t="s">
        <v>445</v>
      </c>
      <c r="AM49" s="337" t="s">
        <v>368</v>
      </c>
      <c r="AN49" s="337" t="s">
        <v>368</v>
      </c>
      <c r="AO49" s="337" t="s">
        <v>368</v>
      </c>
      <c r="AP49" s="337">
        <v>2.2000000000000002</v>
      </c>
      <c r="AQ49" s="337" t="s">
        <v>667</v>
      </c>
      <c r="AR49" s="337" t="s">
        <v>676</v>
      </c>
      <c r="AS49" s="337" t="s">
        <v>663</v>
      </c>
      <c r="AT49" s="337" t="s">
        <v>677</v>
      </c>
      <c r="AU49" s="337" t="s">
        <v>670</v>
      </c>
      <c r="AV49" s="337" t="s">
        <v>678</v>
      </c>
      <c r="AW49" s="337" t="s">
        <v>392</v>
      </c>
      <c r="AX49" s="337" t="s">
        <v>379</v>
      </c>
      <c r="AY49" s="337" t="s">
        <v>679</v>
      </c>
      <c r="AZ49" s="337" t="s">
        <v>680</v>
      </c>
      <c r="BA49" s="337" t="s">
        <v>681</v>
      </c>
      <c r="BB49" s="337" t="s">
        <v>617</v>
      </c>
      <c r="BC49" s="337" t="s">
        <v>682</v>
      </c>
      <c r="BD49" s="337">
        <v>6720</v>
      </c>
      <c r="BE49" s="337" t="s">
        <v>683</v>
      </c>
      <c r="BF49" s="337" t="s">
        <v>367</v>
      </c>
      <c r="BG49" s="337" t="s">
        <v>384</v>
      </c>
      <c r="BH49" s="337" t="s">
        <v>385</v>
      </c>
      <c r="BI49" s="337" t="s">
        <v>684</v>
      </c>
      <c r="BJ49" s="337" t="s">
        <v>685</v>
      </c>
      <c r="BK49" s="337" t="s">
        <v>368</v>
      </c>
      <c r="BL49" s="337" t="s">
        <v>686</v>
      </c>
      <c r="BM49" s="337" t="s">
        <v>622</v>
      </c>
      <c r="BN49" s="337" t="s">
        <v>671</v>
      </c>
      <c r="BO49" s="337" t="s">
        <v>676</v>
      </c>
      <c r="BP49" s="337" t="s">
        <v>623</v>
      </c>
      <c r="BQ49" s="337" t="s">
        <v>687</v>
      </c>
      <c r="BR49" s="337" t="s">
        <v>678</v>
      </c>
      <c r="BS49" s="337" t="s">
        <v>227</v>
      </c>
      <c r="BT49" s="337" t="s">
        <v>625</v>
      </c>
      <c r="BU49" s="337" t="s">
        <v>379</v>
      </c>
      <c r="BV49" s="337">
        <v>2</v>
      </c>
      <c r="BW49" s="337" t="s">
        <v>626</v>
      </c>
      <c r="BX49" s="337" t="s">
        <v>627</v>
      </c>
      <c r="BY49" s="337" t="s">
        <v>628</v>
      </c>
      <c r="BZ49" s="337">
        <v>6</v>
      </c>
      <c r="CA49" s="337" t="s">
        <v>629</v>
      </c>
      <c r="CB49" s="337" t="s">
        <v>617</v>
      </c>
      <c r="CC49" s="337" t="s">
        <v>623</v>
      </c>
      <c r="CD49" s="337" t="s">
        <v>630</v>
      </c>
      <c r="CE49" s="337" t="s">
        <v>625</v>
      </c>
      <c r="CF49" s="337" t="s">
        <v>379</v>
      </c>
      <c r="CG49" s="337" t="s">
        <v>409</v>
      </c>
      <c r="CH49" s="337" t="s">
        <v>379</v>
      </c>
      <c r="CI49" s="337" t="s">
        <v>410</v>
      </c>
      <c r="CJ49" s="337" t="s">
        <v>411</v>
      </c>
      <c r="CK49" s="337" t="s">
        <v>379</v>
      </c>
      <c r="CL49" s="337" t="s">
        <v>259</v>
      </c>
      <c r="CM49" s="337" t="s">
        <v>259</v>
      </c>
      <c r="CN49" s="337" t="s">
        <v>259</v>
      </c>
      <c r="CO49" s="330"/>
      <c r="CP49" s="330"/>
      <c r="CQ49" s="330"/>
      <c r="CR49" s="330"/>
      <c r="CS49" s="330"/>
      <c r="CT49" s="330"/>
      <c r="CU49" s="330"/>
      <c r="CV49" s="330"/>
      <c r="CW49" s="330"/>
      <c r="CX49" s="330"/>
      <c r="CY49" s="330"/>
      <c r="CZ49" s="330"/>
      <c r="DA49" s="330"/>
      <c r="DB49" s="330"/>
      <c r="DC49" s="330"/>
    </row>
    <row r="50" spans="1:107" hidden="1" x14ac:dyDescent="0.35">
      <c r="A50" s="337" t="s">
        <v>663</v>
      </c>
      <c r="B50" s="337" t="s">
        <v>30</v>
      </c>
      <c r="C50" s="337" t="s">
        <v>696</v>
      </c>
      <c r="D50" s="337" t="s">
        <v>424</v>
      </c>
      <c r="E50" s="337" t="s">
        <v>367</v>
      </c>
      <c r="F50" s="337" t="s">
        <v>368</v>
      </c>
      <c r="G50" s="337" t="s">
        <v>369</v>
      </c>
      <c r="H50" s="337">
        <v>17</v>
      </c>
      <c r="I50" s="337" t="s">
        <v>370</v>
      </c>
      <c r="J50" s="337">
        <v>192</v>
      </c>
      <c r="K50" s="337">
        <v>3264</v>
      </c>
      <c r="L50" s="337">
        <v>0</v>
      </c>
      <c r="M50" s="337">
        <v>3264</v>
      </c>
      <c r="N50" s="337">
        <v>0</v>
      </c>
      <c r="O50" s="337" t="s">
        <v>371</v>
      </c>
      <c r="P50" s="337" t="s">
        <v>665</v>
      </c>
      <c r="Q50" s="337" t="s">
        <v>697</v>
      </c>
      <c r="R50" s="337" t="s">
        <v>667</v>
      </c>
      <c r="S50" s="337" t="s">
        <v>259</v>
      </c>
      <c r="T50" s="337" t="s">
        <v>698</v>
      </c>
      <c r="U50" s="337" t="s">
        <v>699</v>
      </c>
      <c r="V50" s="337" t="s">
        <v>670</v>
      </c>
      <c r="W50" s="337" t="s">
        <v>378</v>
      </c>
      <c r="X50" s="337" t="s">
        <v>379</v>
      </c>
      <c r="Y50" s="337" t="s">
        <v>671</v>
      </c>
      <c r="Z50" s="337" t="s">
        <v>672</v>
      </c>
      <c r="AA50" s="337" t="s">
        <v>663</v>
      </c>
      <c r="AB50" s="337" t="s">
        <v>673</v>
      </c>
      <c r="AC50" s="337" t="s">
        <v>443</v>
      </c>
      <c r="AD50" s="337" t="s">
        <v>368</v>
      </c>
      <c r="AE50" s="337" t="s">
        <v>368</v>
      </c>
      <c r="AF50" s="337" t="s">
        <v>367</v>
      </c>
      <c r="AG50" s="337" t="s">
        <v>384</v>
      </c>
      <c r="AH50" s="337" t="s">
        <v>384</v>
      </c>
      <c r="AI50" s="337" t="s">
        <v>674</v>
      </c>
      <c r="AJ50" s="337" t="s">
        <v>675</v>
      </c>
      <c r="AK50" s="337" t="s">
        <v>621</v>
      </c>
      <c r="AL50" s="337" t="s">
        <v>445</v>
      </c>
      <c r="AM50" s="337" t="s">
        <v>368</v>
      </c>
      <c r="AN50" s="337" t="s">
        <v>368</v>
      </c>
      <c r="AO50" s="337" t="s">
        <v>368</v>
      </c>
      <c r="AP50" s="337">
        <v>2.2000000000000002</v>
      </c>
      <c r="AQ50" s="337" t="s">
        <v>667</v>
      </c>
      <c r="AR50" s="337" t="s">
        <v>676</v>
      </c>
      <c r="AS50" s="337" t="s">
        <v>663</v>
      </c>
      <c r="AT50" s="337" t="s">
        <v>677</v>
      </c>
      <c r="AU50" s="337" t="s">
        <v>670</v>
      </c>
      <c r="AV50" s="337" t="s">
        <v>678</v>
      </c>
      <c r="AW50" s="337" t="s">
        <v>392</v>
      </c>
      <c r="AX50" s="337" t="s">
        <v>379</v>
      </c>
      <c r="AY50" s="337" t="s">
        <v>679</v>
      </c>
      <c r="AZ50" s="337" t="s">
        <v>680</v>
      </c>
      <c r="BA50" s="337" t="s">
        <v>681</v>
      </c>
      <c r="BB50" s="337" t="s">
        <v>617</v>
      </c>
      <c r="BC50" s="337" t="s">
        <v>682</v>
      </c>
      <c r="BD50" s="337">
        <v>6720</v>
      </c>
      <c r="BE50" s="337" t="s">
        <v>683</v>
      </c>
      <c r="BF50" s="337" t="s">
        <v>367</v>
      </c>
      <c r="BG50" s="337" t="s">
        <v>384</v>
      </c>
      <c r="BH50" s="337" t="s">
        <v>385</v>
      </c>
      <c r="BI50" s="337" t="s">
        <v>684</v>
      </c>
      <c r="BJ50" s="337" t="s">
        <v>685</v>
      </c>
      <c r="BK50" s="337" t="s">
        <v>368</v>
      </c>
      <c r="BL50" s="337" t="s">
        <v>686</v>
      </c>
      <c r="BM50" s="337" t="s">
        <v>622</v>
      </c>
      <c r="BN50" s="337" t="s">
        <v>671</v>
      </c>
      <c r="BO50" s="337" t="s">
        <v>676</v>
      </c>
      <c r="BP50" s="337" t="s">
        <v>623</v>
      </c>
      <c r="BQ50" s="337" t="s">
        <v>687</v>
      </c>
      <c r="BR50" s="337" t="s">
        <v>678</v>
      </c>
      <c r="BS50" s="337" t="s">
        <v>227</v>
      </c>
      <c r="BT50" s="337" t="s">
        <v>625</v>
      </c>
      <c r="BU50" s="337" t="s">
        <v>379</v>
      </c>
      <c r="BV50" s="337">
        <v>2</v>
      </c>
      <c r="BW50" s="337" t="s">
        <v>626</v>
      </c>
      <c r="BX50" s="337" t="s">
        <v>627</v>
      </c>
      <c r="BY50" s="337" t="s">
        <v>628</v>
      </c>
      <c r="BZ50" s="337">
        <v>6</v>
      </c>
      <c r="CA50" s="337" t="s">
        <v>629</v>
      </c>
      <c r="CB50" s="337" t="s">
        <v>617</v>
      </c>
      <c r="CC50" s="337" t="s">
        <v>623</v>
      </c>
      <c r="CD50" s="337" t="s">
        <v>630</v>
      </c>
      <c r="CE50" s="337" t="s">
        <v>625</v>
      </c>
      <c r="CF50" s="337" t="s">
        <v>379</v>
      </c>
      <c r="CG50" s="337" t="s">
        <v>409</v>
      </c>
      <c r="CH50" s="337" t="s">
        <v>379</v>
      </c>
      <c r="CI50" s="337" t="s">
        <v>410</v>
      </c>
      <c r="CJ50" s="337" t="s">
        <v>411</v>
      </c>
      <c r="CK50" s="337" t="s">
        <v>379</v>
      </c>
      <c r="CL50" s="337" t="s">
        <v>259</v>
      </c>
      <c r="CM50" s="337" t="s">
        <v>259</v>
      </c>
      <c r="CN50" s="337" t="s">
        <v>259</v>
      </c>
      <c r="CO50" s="330"/>
      <c r="CP50" s="330"/>
      <c r="CQ50" s="330"/>
      <c r="CR50" s="330"/>
      <c r="CS50" s="330"/>
      <c r="CT50" s="330"/>
      <c r="CU50" s="330"/>
      <c r="CV50" s="330"/>
      <c r="CW50" s="330"/>
      <c r="CX50" s="330"/>
      <c r="CY50" s="330"/>
      <c r="CZ50" s="330"/>
      <c r="DA50" s="330"/>
      <c r="DB50" s="330"/>
      <c r="DC50" s="330"/>
    </row>
    <row r="51" spans="1:107" hidden="1" x14ac:dyDescent="0.35">
      <c r="A51" s="337" t="s">
        <v>663</v>
      </c>
      <c r="B51" s="337" t="s">
        <v>30</v>
      </c>
      <c r="C51" s="337" t="s">
        <v>700</v>
      </c>
      <c r="D51" s="337" t="s">
        <v>429</v>
      </c>
      <c r="E51" s="337" t="s">
        <v>367</v>
      </c>
      <c r="F51" s="337" t="s">
        <v>368</v>
      </c>
      <c r="G51" s="337" t="s">
        <v>369</v>
      </c>
      <c r="H51" s="337">
        <v>14</v>
      </c>
      <c r="I51" s="337" t="s">
        <v>370</v>
      </c>
      <c r="J51" s="337">
        <v>122</v>
      </c>
      <c r="K51" s="337">
        <v>1708</v>
      </c>
      <c r="L51" s="337">
        <v>0</v>
      </c>
      <c r="M51" s="337">
        <v>1708</v>
      </c>
      <c r="N51" s="337">
        <v>0</v>
      </c>
      <c r="O51" s="337" t="s">
        <v>371</v>
      </c>
      <c r="P51" s="337" t="s">
        <v>665</v>
      </c>
      <c r="Q51" s="337" t="s">
        <v>701</v>
      </c>
      <c r="R51" s="337" t="s">
        <v>667</v>
      </c>
      <c r="S51" s="337" t="s">
        <v>259</v>
      </c>
      <c r="T51" s="337" t="s">
        <v>702</v>
      </c>
      <c r="U51" s="337" t="s">
        <v>703</v>
      </c>
      <c r="V51" s="337" t="s">
        <v>670</v>
      </c>
      <c r="W51" s="337" t="s">
        <v>378</v>
      </c>
      <c r="X51" s="337" t="s">
        <v>379</v>
      </c>
      <c r="Y51" s="337" t="s">
        <v>671</v>
      </c>
      <c r="Z51" s="337" t="s">
        <v>672</v>
      </c>
      <c r="AA51" s="337" t="s">
        <v>663</v>
      </c>
      <c r="AB51" s="337" t="s">
        <v>673</v>
      </c>
      <c r="AC51" s="337" t="s">
        <v>443</v>
      </c>
      <c r="AD51" s="337" t="s">
        <v>368</v>
      </c>
      <c r="AE51" s="337" t="s">
        <v>368</v>
      </c>
      <c r="AF51" s="337" t="s">
        <v>367</v>
      </c>
      <c r="AG51" s="337" t="s">
        <v>384</v>
      </c>
      <c r="AH51" s="337" t="s">
        <v>384</v>
      </c>
      <c r="AI51" s="337" t="s">
        <v>674</v>
      </c>
      <c r="AJ51" s="337" t="s">
        <v>675</v>
      </c>
      <c r="AK51" s="337" t="s">
        <v>621</v>
      </c>
      <c r="AL51" s="337" t="s">
        <v>445</v>
      </c>
      <c r="AM51" s="337" t="s">
        <v>368</v>
      </c>
      <c r="AN51" s="337" t="s">
        <v>368</v>
      </c>
      <c r="AO51" s="337" t="s">
        <v>368</v>
      </c>
      <c r="AP51" s="337">
        <v>2.2000000000000002</v>
      </c>
      <c r="AQ51" s="337" t="s">
        <v>667</v>
      </c>
      <c r="AR51" s="337" t="s">
        <v>676</v>
      </c>
      <c r="AS51" s="337" t="s">
        <v>663</v>
      </c>
      <c r="AT51" s="337" t="s">
        <v>677</v>
      </c>
      <c r="AU51" s="337" t="s">
        <v>670</v>
      </c>
      <c r="AV51" s="337" t="s">
        <v>678</v>
      </c>
      <c r="AW51" s="337" t="s">
        <v>392</v>
      </c>
      <c r="AX51" s="337" t="s">
        <v>379</v>
      </c>
      <c r="AY51" s="337" t="s">
        <v>679</v>
      </c>
      <c r="AZ51" s="337" t="s">
        <v>680</v>
      </c>
      <c r="BA51" s="337" t="s">
        <v>681</v>
      </c>
      <c r="BB51" s="337" t="s">
        <v>617</v>
      </c>
      <c r="BC51" s="337" t="s">
        <v>682</v>
      </c>
      <c r="BD51" s="337">
        <v>6720</v>
      </c>
      <c r="BE51" s="337" t="s">
        <v>683</v>
      </c>
      <c r="BF51" s="337" t="s">
        <v>367</v>
      </c>
      <c r="BG51" s="337" t="s">
        <v>384</v>
      </c>
      <c r="BH51" s="337" t="s">
        <v>385</v>
      </c>
      <c r="BI51" s="337" t="s">
        <v>684</v>
      </c>
      <c r="BJ51" s="337" t="s">
        <v>685</v>
      </c>
      <c r="BK51" s="337" t="s">
        <v>368</v>
      </c>
      <c r="BL51" s="337" t="s">
        <v>686</v>
      </c>
      <c r="BM51" s="337" t="s">
        <v>622</v>
      </c>
      <c r="BN51" s="337" t="s">
        <v>671</v>
      </c>
      <c r="BO51" s="337" t="s">
        <v>676</v>
      </c>
      <c r="BP51" s="337" t="s">
        <v>623</v>
      </c>
      <c r="BQ51" s="337" t="s">
        <v>687</v>
      </c>
      <c r="BR51" s="337" t="s">
        <v>678</v>
      </c>
      <c r="BS51" s="337" t="s">
        <v>227</v>
      </c>
      <c r="BT51" s="337" t="s">
        <v>625</v>
      </c>
      <c r="BU51" s="337" t="s">
        <v>379</v>
      </c>
      <c r="BV51" s="337">
        <v>2</v>
      </c>
      <c r="BW51" s="337" t="s">
        <v>626</v>
      </c>
      <c r="BX51" s="337" t="s">
        <v>627</v>
      </c>
      <c r="BY51" s="337" t="s">
        <v>628</v>
      </c>
      <c r="BZ51" s="337">
        <v>6</v>
      </c>
      <c r="CA51" s="337" t="s">
        <v>629</v>
      </c>
      <c r="CB51" s="337" t="s">
        <v>617</v>
      </c>
      <c r="CC51" s="337" t="s">
        <v>623</v>
      </c>
      <c r="CD51" s="337" t="s">
        <v>630</v>
      </c>
      <c r="CE51" s="337" t="s">
        <v>625</v>
      </c>
      <c r="CF51" s="337" t="s">
        <v>379</v>
      </c>
      <c r="CG51" s="337" t="s">
        <v>409</v>
      </c>
      <c r="CH51" s="337" t="s">
        <v>379</v>
      </c>
      <c r="CI51" s="337" t="s">
        <v>410</v>
      </c>
      <c r="CJ51" s="337" t="s">
        <v>411</v>
      </c>
      <c r="CK51" s="337" t="s">
        <v>379</v>
      </c>
      <c r="CL51" s="337" t="s">
        <v>259</v>
      </c>
      <c r="CM51" s="337" t="s">
        <v>259</v>
      </c>
      <c r="CN51" s="337" t="s">
        <v>259</v>
      </c>
      <c r="CO51" s="330"/>
      <c r="CP51" s="330"/>
      <c r="CQ51" s="330"/>
      <c r="CR51" s="330"/>
      <c r="CS51" s="330"/>
      <c r="CT51" s="330"/>
      <c r="CU51" s="330"/>
      <c r="CV51" s="330"/>
      <c r="CW51" s="330"/>
      <c r="CX51" s="330"/>
      <c r="CY51" s="330"/>
      <c r="CZ51" s="330"/>
      <c r="DA51" s="330"/>
      <c r="DB51" s="330"/>
      <c r="DC51" s="330"/>
    </row>
    <row r="52" spans="1:107" hidden="1" x14ac:dyDescent="0.35">
      <c r="A52" s="337" t="s">
        <v>663</v>
      </c>
      <c r="B52" s="337" t="s">
        <v>463</v>
      </c>
      <c r="C52" s="337" t="s">
        <v>704</v>
      </c>
      <c r="D52" s="337" t="s">
        <v>465</v>
      </c>
      <c r="E52" s="337" t="s">
        <v>367</v>
      </c>
      <c r="F52" s="337" t="s">
        <v>368</v>
      </c>
      <c r="G52" s="337" t="s">
        <v>369</v>
      </c>
      <c r="H52" s="337">
        <v>1</v>
      </c>
      <c r="I52" s="337" t="s">
        <v>466</v>
      </c>
      <c r="J52" s="337">
        <v>2000</v>
      </c>
      <c r="K52" s="337">
        <v>2000</v>
      </c>
      <c r="L52" s="337">
        <v>0</v>
      </c>
      <c r="M52" s="337">
        <v>2000</v>
      </c>
      <c r="N52" s="337">
        <v>0</v>
      </c>
      <c r="O52" s="337" t="s">
        <v>371</v>
      </c>
      <c r="P52" s="337" t="s">
        <v>665</v>
      </c>
      <c r="Q52" s="337" t="s">
        <v>705</v>
      </c>
      <c r="R52" s="337" t="s">
        <v>667</v>
      </c>
      <c r="S52" s="337" t="s">
        <v>259</v>
      </c>
      <c r="T52" s="337" t="s">
        <v>706</v>
      </c>
      <c r="U52" s="337" t="s">
        <v>707</v>
      </c>
      <c r="V52" s="337" t="s">
        <v>670</v>
      </c>
      <c r="W52" s="337" t="s">
        <v>378</v>
      </c>
      <c r="X52" s="337" t="s">
        <v>379</v>
      </c>
      <c r="Y52" s="337" t="s">
        <v>671</v>
      </c>
      <c r="Z52" s="337" t="s">
        <v>672</v>
      </c>
      <c r="AA52" s="337" t="s">
        <v>663</v>
      </c>
      <c r="AB52" s="337" t="s">
        <v>673</v>
      </c>
      <c r="AC52" s="337" t="s">
        <v>443</v>
      </c>
      <c r="AD52" s="337" t="s">
        <v>368</v>
      </c>
      <c r="AE52" s="337" t="s">
        <v>368</v>
      </c>
      <c r="AF52" s="337" t="s">
        <v>367</v>
      </c>
      <c r="AG52" s="337" t="s">
        <v>384</v>
      </c>
      <c r="AH52" s="337" t="s">
        <v>384</v>
      </c>
      <c r="AI52" s="337" t="s">
        <v>674</v>
      </c>
      <c r="AJ52" s="337" t="s">
        <v>675</v>
      </c>
      <c r="AK52" s="337" t="s">
        <v>621</v>
      </c>
      <c r="AL52" s="337" t="s">
        <v>445</v>
      </c>
      <c r="AM52" s="337" t="s">
        <v>368</v>
      </c>
      <c r="AN52" s="337" t="s">
        <v>368</v>
      </c>
      <c r="AO52" s="337" t="s">
        <v>368</v>
      </c>
      <c r="AP52" s="337">
        <v>2.2000000000000002</v>
      </c>
      <c r="AQ52" s="337" t="s">
        <v>667</v>
      </c>
      <c r="AR52" s="337" t="s">
        <v>676</v>
      </c>
      <c r="AS52" s="337" t="s">
        <v>663</v>
      </c>
      <c r="AT52" s="337" t="s">
        <v>677</v>
      </c>
      <c r="AU52" s="337" t="s">
        <v>670</v>
      </c>
      <c r="AV52" s="337" t="s">
        <v>678</v>
      </c>
      <c r="AW52" s="337" t="s">
        <v>392</v>
      </c>
      <c r="AX52" s="337" t="s">
        <v>379</v>
      </c>
      <c r="AY52" s="337" t="s">
        <v>679</v>
      </c>
      <c r="AZ52" s="337" t="s">
        <v>680</v>
      </c>
      <c r="BA52" s="337" t="s">
        <v>681</v>
      </c>
      <c r="BB52" s="337" t="s">
        <v>617</v>
      </c>
      <c r="BC52" s="337" t="s">
        <v>682</v>
      </c>
      <c r="BD52" s="337">
        <v>6720</v>
      </c>
      <c r="BE52" s="337" t="s">
        <v>683</v>
      </c>
      <c r="BF52" s="337" t="s">
        <v>367</v>
      </c>
      <c r="BG52" s="337" t="s">
        <v>384</v>
      </c>
      <c r="BH52" s="337" t="s">
        <v>385</v>
      </c>
      <c r="BI52" s="337" t="s">
        <v>684</v>
      </c>
      <c r="BJ52" s="337" t="s">
        <v>685</v>
      </c>
      <c r="BK52" s="337" t="s">
        <v>368</v>
      </c>
      <c r="BL52" s="337" t="s">
        <v>686</v>
      </c>
      <c r="BM52" s="337" t="s">
        <v>622</v>
      </c>
      <c r="BN52" s="337" t="s">
        <v>671</v>
      </c>
      <c r="BO52" s="337" t="s">
        <v>676</v>
      </c>
      <c r="BP52" s="337" t="s">
        <v>623</v>
      </c>
      <c r="BQ52" s="337" t="s">
        <v>687</v>
      </c>
      <c r="BR52" s="337" t="s">
        <v>678</v>
      </c>
      <c r="BS52" s="337" t="s">
        <v>227</v>
      </c>
      <c r="BT52" s="337" t="s">
        <v>625</v>
      </c>
      <c r="BU52" s="337" t="s">
        <v>379</v>
      </c>
      <c r="BV52" s="337">
        <v>2</v>
      </c>
      <c r="BW52" s="337" t="s">
        <v>626</v>
      </c>
      <c r="BX52" s="337" t="s">
        <v>627</v>
      </c>
      <c r="BY52" s="337" t="s">
        <v>628</v>
      </c>
      <c r="BZ52" s="337">
        <v>6</v>
      </c>
      <c r="CA52" s="337" t="s">
        <v>629</v>
      </c>
      <c r="CB52" s="337" t="s">
        <v>617</v>
      </c>
      <c r="CC52" s="337" t="s">
        <v>623</v>
      </c>
      <c r="CD52" s="337" t="s">
        <v>630</v>
      </c>
      <c r="CE52" s="337" t="s">
        <v>625</v>
      </c>
      <c r="CF52" s="337" t="s">
        <v>379</v>
      </c>
      <c r="CG52" s="337" t="s">
        <v>409</v>
      </c>
      <c r="CH52" s="337" t="s">
        <v>379</v>
      </c>
      <c r="CI52" s="337" t="s">
        <v>410</v>
      </c>
      <c r="CJ52" s="337" t="s">
        <v>411</v>
      </c>
      <c r="CK52" s="337" t="s">
        <v>379</v>
      </c>
      <c r="CL52" s="337" t="s">
        <v>259</v>
      </c>
      <c r="CM52" s="337" t="s">
        <v>259</v>
      </c>
      <c r="CN52" s="337" t="s">
        <v>259</v>
      </c>
      <c r="CO52" s="330"/>
      <c r="CP52" s="330"/>
      <c r="CQ52" s="330"/>
      <c r="CR52" s="330"/>
      <c r="CS52" s="330"/>
      <c r="CT52" s="330"/>
      <c r="CU52" s="330"/>
      <c r="CV52" s="330"/>
      <c r="CW52" s="330"/>
      <c r="CX52" s="330"/>
      <c r="CY52" s="330"/>
      <c r="CZ52" s="330"/>
      <c r="DA52" s="330"/>
      <c r="DB52" s="330"/>
      <c r="DC52" s="330"/>
    </row>
    <row r="53" spans="1:107" hidden="1" x14ac:dyDescent="0.35">
      <c r="A53" s="337" t="s">
        <v>708</v>
      </c>
      <c r="B53" s="337" t="s">
        <v>28</v>
      </c>
      <c r="C53" s="337" t="s">
        <v>709</v>
      </c>
      <c r="D53" s="337" t="s">
        <v>366</v>
      </c>
      <c r="E53" s="337" t="s">
        <v>367</v>
      </c>
      <c r="F53" s="337" t="s">
        <v>368</v>
      </c>
      <c r="G53" s="337" t="s">
        <v>369</v>
      </c>
      <c r="H53" s="337">
        <v>15</v>
      </c>
      <c r="I53" s="337" t="s">
        <v>370</v>
      </c>
      <c r="J53" s="337">
        <v>500</v>
      </c>
      <c r="K53" s="337">
        <v>7500</v>
      </c>
      <c r="L53" s="337">
        <v>0</v>
      </c>
      <c r="M53" s="337">
        <v>7500</v>
      </c>
      <c r="N53" s="337">
        <v>0</v>
      </c>
      <c r="O53" s="337" t="s">
        <v>371</v>
      </c>
      <c r="P53" s="337" t="s">
        <v>710</v>
      </c>
      <c r="Q53" s="337" t="s">
        <v>711</v>
      </c>
      <c r="R53" s="337" t="s">
        <v>712</v>
      </c>
      <c r="S53" s="337" t="s">
        <v>259</v>
      </c>
      <c r="T53" s="337" t="s">
        <v>713</v>
      </c>
      <c r="U53" s="337" t="s">
        <v>714</v>
      </c>
      <c r="V53" s="337" t="s">
        <v>715</v>
      </c>
      <c r="W53" s="337" t="s">
        <v>378</v>
      </c>
      <c r="X53" s="337" t="s">
        <v>379</v>
      </c>
      <c r="Y53" s="337" t="s">
        <v>716</v>
      </c>
      <c r="Z53" s="337" t="s">
        <v>717</v>
      </c>
      <c r="AA53" s="337" t="s">
        <v>708</v>
      </c>
      <c r="AB53" s="337" t="s">
        <v>718</v>
      </c>
      <c r="AC53" s="337" t="s">
        <v>443</v>
      </c>
      <c r="AD53" s="337" t="s">
        <v>368</v>
      </c>
      <c r="AE53" s="337" t="s">
        <v>368</v>
      </c>
      <c r="AF53" s="337" t="s">
        <v>367</v>
      </c>
      <c r="AG53" s="337" t="s">
        <v>384</v>
      </c>
      <c r="AH53" s="337" t="s">
        <v>384</v>
      </c>
      <c r="AI53" s="337" t="s">
        <v>719</v>
      </c>
      <c r="AJ53" s="337" t="s">
        <v>675</v>
      </c>
      <c r="AK53" s="337" t="s">
        <v>686</v>
      </c>
      <c r="AL53" s="337" t="s">
        <v>445</v>
      </c>
      <c r="AM53" s="337" t="s">
        <v>368</v>
      </c>
      <c r="AN53" s="337" t="s">
        <v>368</v>
      </c>
      <c r="AO53" s="337" t="s">
        <v>368</v>
      </c>
      <c r="AP53" s="337">
        <v>3.1</v>
      </c>
      <c r="AQ53" s="337" t="s">
        <v>712</v>
      </c>
      <c r="AR53" s="337" t="s">
        <v>720</v>
      </c>
      <c r="AS53" s="337" t="s">
        <v>708</v>
      </c>
      <c r="AT53" s="337" t="s">
        <v>721</v>
      </c>
      <c r="AU53" s="337" t="s">
        <v>715</v>
      </c>
      <c r="AV53" s="337" t="s">
        <v>722</v>
      </c>
      <c r="AW53" s="337" t="s">
        <v>392</v>
      </c>
      <c r="AX53" s="337" t="s">
        <v>379</v>
      </c>
      <c r="AY53" s="337" t="s">
        <v>723</v>
      </c>
      <c r="AZ53" s="337" t="s">
        <v>724</v>
      </c>
      <c r="BA53" s="337" t="s">
        <v>725</v>
      </c>
      <c r="BB53" s="337" t="s">
        <v>726</v>
      </c>
      <c r="BC53" s="337" t="s">
        <v>682</v>
      </c>
      <c r="BD53" s="337">
        <v>9840</v>
      </c>
      <c r="BE53" s="337" t="s">
        <v>683</v>
      </c>
      <c r="BF53" s="337" t="s">
        <v>367</v>
      </c>
      <c r="BG53" s="337" t="s">
        <v>384</v>
      </c>
      <c r="BH53" s="337" t="s">
        <v>727</v>
      </c>
      <c r="BI53" s="337" t="s">
        <v>728</v>
      </c>
      <c r="BJ53" s="337" t="s">
        <v>729</v>
      </c>
      <c r="BK53" s="337" t="s">
        <v>368</v>
      </c>
      <c r="BL53" s="337" t="s">
        <v>730</v>
      </c>
      <c r="BM53" s="337" t="s">
        <v>731</v>
      </c>
      <c r="BN53" s="337" t="s">
        <v>716</v>
      </c>
      <c r="BO53" s="337" t="s">
        <v>720</v>
      </c>
      <c r="BP53" s="337" t="s">
        <v>732</v>
      </c>
      <c r="BQ53" s="337" t="s">
        <v>733</v>
      </c>
      <c r="BR53" s="337" t="s">
        <v>722</v>
      </c>
      <c r="BS53" s="337" t="s">
        <v>227</v>
      </c>
      <c r="BT53" s="337" t="s">
        <v>734</v>
      </c>
      <c r="BU53" s="337" t="s">
        <v>379</v>
      </c>
      <c r="BV53" s="337">
        <v>3</v>
      </c>
      <c r="BW53" s="337" t="s">
        <v>735</v>
      </c>
      <c r="BX53" s="337" t="s">
        <v>736</v>
      </c>
      <c r="BY53" s="337" t="s">
        <v>737</v>
      </c>
      <c r="BZ53" s="337">
        <v>7</v>
      </c>
      <c r="CA53" s="337" t="s">
        <v>738</v>
      </c>
      <c r="CB53" s="337" t="s">
        <v>726</v>
      </c>
      <c r="CC53" s="337" t="s">
        <v>732</v>
      </c>
      <c r="CD53" s="337" t="s">
        <v>739</v>
      </c>
      <c r="CE53" s="337" t="s">
        <v>734</v>
      </c>
      <c r="CF53" s="337" t="s">
        <v>379</v>
      </c>
      <c r="CG53" s="337" t="s">
        <v>409</v>
      </c>
      <c r="CH53" s="337" t="s">
        <v>379</v>
      </c>
      <c r="CI53" s="337" t="s">
        <v>410</v>
      </c>
      <c r="CJ53" s="337" t="s">
        <v>411</v>
      </c>
      <c r="CK53" s="337" t="s">
        <v>379</v>
      </c>
      <c r="CL53" s="337" t="s">
        <v>259</v>
      </c>
      <c r="CM53" s="337" t="s">
        <v>259</v>
      </c>
      <c r="CN53" s="337" t="s">
        <v>259</v>
      </c>
      <c r="CO53" s="330"/>
      <c r="CP53" s="330"/>
      <c r="CQ53" s="330"/>
      <c r="CR53" s="330"/>
      <c r="CS53" s="330"/>
      <c r="CT53" s="330"/>
      <c r="CU53" s="330"/>
      <c r="CV53" s="330"/>
      <c r="CW53" s="330"/>
      <c r="CX53" s="330"/>
      <c r="CY53" s="330"/>
      <c r="CZ53" s="330"/>
      <c r="DA53" s="330"/>
      <c r="DB53" s="330"/>
      <c r="DC53" s="330"/>
    </row>
    <row r="54" spans="1:107" hidden="1" x14ac:dyDescent="0.35">
      <c r="A54" s="337" t="s">
        <v>708</v>
      </c>
      <c r="B54" s="337" t="s">
        <v>28</v>
      </c>
      <c r="C54" s="337" t="s">
        <v>740</v>
      </c>
      <c r="D54" s="337" t="s">
        <v>413</v>
      </c>
      <c r="E54" s="337" t="s">
        <v>367</v>
      </c>
      <c r="F54" s="337" t="s">
        <v>368</v>
      </c>
      <c r="G54" s="337" t="s">
        <v>369</v>
      </c>
      <c r="H54" s="337">
        <v>30</v>
      </c>
      <c r="I54" s="337" t="s">
        <v>370</v>
      </c>
      <c r="J54" s="337">
        <v>200</v>
      </c>
      <c r="K54" s="337">
        <v>6000</v>
      </c>
      <c r="L54" s="337">
        <v>0</v>
      </c>
      <c r="M54" s="337">
        <v>6000</v>
      </c>
      <c r="N54" s="337">
        <v>0</v>
      </c>
      <c r="O54" s="337" t="s">
        <v>371</v>
      </c>
      <c r="P54" s="337" t="s">
        <v>710</v>
      </c>
      <c r="Q54" s="337" t="s">
        <v>741</v>
      </c>
      <c r="R54" s="337" t="s">
        <v>712</v>
      </c>
      <c r="S54" s="337" t="s">
        <v>259</v>
      </c>
      <c r="T54" s="337" t="s">
        <v>742</v>
      </c>
      <c r="U54" s="337" t="s">
        <v>743</v>
      </c>
      <c r="V54" s="337" t="s">
        <v>715</v>
      </c>
      <c r="W54" s="337" t="s">
        <v>378</v>
      </c>
      <c r="X54" s="337" t="s">
        <v>379</v>
      </c>
      <c r="Y54" s="337" t="s">
        <v>716</v>
      </c>
      <c r="Z54" s="337" t="s">
        <v>717</v>
      </c>
      <c r="AA54" s="337" t="s">
        <v>708</v>
      </c>
      <c r="AB54" s="337" t="s">
        <v>718</v>
      </c>
      <c r="AC54" s="337" t="s">
        <v>443</v>
      </c>
      <c r="AD54" s="337" t="s">
        <v>368</v>
      </c>
      <c r="AE54" s="337" t="s">
        <v>368</v>
      </c>
      <c r="AF54" s="337" t="s">
        <v>367</v>
      </c>
      <c r="AG54" s="337" t="s">
        <v>384</v>
      </c>
      <c r="AH54" s="337" t="s">
        <v>384</v>
      </c>
      <c r="AI54" s="337" t="s">
        <v>719</v>
      </c>
      <c r="AJ54" s="337" t="s">
        <v>675</v>
      </c>
      <c r="AK54" s="337" t="s">
        <v>686</v>
      </c>
      <c r="AL54" s="337" t="s">
        <v>445</v>
      </c>
      <c r="AM54" s="337" t="s">
        <v>368</v>
      </c>
      <c r="AN54" s="337" t="s">
        <v>368</v>
      </c>
      <c r="AO54" s="337" t="s">
        <v>368</v>
      </c>
      <c r="AP54" s="337">
        <v>3.1</v>
      </c>
      <c r="AQ54" s="337" t="s">
        <v>712</v>
      </c>
      <c r="AR54" s="337" t="s">
        <v>720</v>
      </c>
      <c r="AS54" s="337" t="s">
        <v>708</v>
      </c>
      <c r="AT54" s="337" t="s">
        <v>721</v>
      </c>
      <c r="AU54" s="337" t="s">
        <v>715</v>
      </c>
      <c r="AV54" s="337" t="s">
        <v>722</v>
      </c>
      <c r="AW54" s="337" t="s">
        <v>392</v>
      </c>
      <c r="AX54" s="337" t="s">
        <v>379</v>
      </c>
      <c r="AY54" s="337" t="s">
        <v>723</v>
      </c>
      <c r="AZ54" s="337" t="s">
        <v>724</v>
      </c>
      <c r="BA54" s="337" t="s">
        <v>725</v>
      </c>
      <c r="BB54" s="337" t="s">
        <v>726</v>
      </c>
      <c r="BC54" s="337" t="s">
        <v>682</v>
      </c>
      <c r="BD54" s="337">
        <v>9840</v>
      </c>
      <c r="BE54" s="337" t="s">
        <v>683</v>
      </c>
      <c r="BF54" s="337" t="s">
        <v>367</v>
      </c>
      <c r="BG54" s="337" t="s">
        <v>384</v>
      </c>
      <c r="BH54" s="337" t="s">
        <v>727</v>
      </c>
      <c r="BI54" s="337" t="s">
        <v>728</v>
      </c>
      <c r="BJ54" s="337" t="s">
        <v>729</v>
      </c>
      <c r="BK54" s="337" t="s">
        <v>368</v>
      </c>
      <c r="BL54" s="337" t="s">
        <v>730</v>
      </c>
      <c r="BM54" s="337" t="s">
        <v>731</v>
      </c>
      <c r="BN54" s="337" t="s">
        <v>716</v>
      </c>
      <c r="BO54" s="337" t="s">
        <v>720</v>
      </c>
      <c r="BP54" s="337" t="s">
        <v>732</v>
      </c>
      <c r="BQ54" s="337" t="s">
        <v>733</v>
      </c>
      <c r="BR54" s="337" t="s">
        <v>722</v>
      </c>
      <c r="BS54" s="337" t="s">
        <v>227</v>
      </c>
      <c r="BT54" s="337" t="s">
        <v>734</v>
      </c>
      <c r="BU54" s="337" t="s">
        <v>379</v>
      </c>
      <c r="BV54" s="337">
        <v>3</v>
      </c>
      <c r="BW54" s="337" t="s">
        <v>735</v>
      </c>
      <c r="BX54" s="337" t="s">
        <v>736</v>
      </c>
      <c r="BY54" s="337" t="s">
        <v>737</v>
      </c>
      <c r="BZ54" s="337">
        <v>7</v>
      </c>
      <c r="CA54" s="337" t="s">
        <v>738</v>
      </c>
      <c r="CB54" s="337" t="s">
        <v>726</v>
      </c>
      <c r="CC54" s="337" t="s">
        <v>732</v>
      </c>
      <c r="CD54" s="337" t="s">
        <v>739</v>
      </c>
      <c r="CE54" s="337" t="s">
        <v>734</v>
      </c>
      <c r="CF54" s="337" t="s">
        <v>379</v>
      </c>
      <c r="CG54" s="337" t="s">
        <v>409</v>
      </c>
      <c r="CH54" s="337" t="s">
        <v>379</v>
      </c>
      <c r="CI54" s="337" t="s">
        <v>410</v>
      </c>
      <c r="CJ54" s="337" t="s">
        <v>411</v>
      </c>
      <c r="CK54" s="337" t="s">
        <v>379</v>
      </c>
      <c r="CL54" s="337" t="s">
        <v>259</v>
      </c>
      <c r="CM54" s="337" t="s">
        <v>259</v>
      </c>
      <c r="CN54" s="337" t="s">
        <v>259</v>
      </c>
      <c r="CO54" s="330"/>
      <c r="CP54" s="330"/>
      <c r="CQ54" s="330"/>
      <c r="CR54" s="330"/>
      <c r="CS54" s="330"/>
      <c r="CT54" s="330"/>
      <c r="CU54" s="330"/>
      <c r="CV54" s="330"/>
      <c r="CW54" s="330"/>
      <c r="CX54" s="330"/>
      <c r="CY54" s="330"/>
      <c r="CZ54" s="330"/>
      <c r="DA54" s="330"/>
      <c r="DB54" s="330"/>
      <c r="DC54" s="330"/>
    </row>
    <row r="55" spans="1:107" hidden="1" x14ac:dyDescent="0.35">
      <c r="A55" s="337" t="s">
        <v>708</v>
      </c>
      <c r="B55" s="337" t="s">
        <v>30</v>
      </c>
      <c r="C55" s="337" t="s">
        <v>744</v>
      </c>
      <c r="D55" s="337" t="s">
        <v>418</v>
      </c>
      <c r="E55" s="337" t="s">
        <v>367</v>
      </c>
      <c r="F55" s="337" t="s">
        <v>368</v>
      </c>
      <c r="G55" s="337" t="s">
        <v>369</v>
      </c>
      <c r="H55" s="337">
        <v>1</v>
      </c>
      <c r="I55" s="337" t="s">
        <v>419</v>
      </c>
      <c r="J55" s="337">
        <v>500</v>
      </c>
      <c r="K55" s="337">
        <v>500</v>
      </c>
      <c r="L55" s="337">
        <v>0</v>
      </c>
      <c r="M55" s="337">
        <v>500</v>
      </c>
      <c r="N55" s="337">
        <v>0</v>
      </c>
      <c r="O55" s="337" t="s">
        <v>371</v>
      </c>
      <c r="P55" s="337" t="s">
        <v>710</v>
      </c>
      <c r="Q55" s="337" t="s">
        <v>745</v>
      </c>
      <c r="R55" s="337" t="s">
        <v>712</v>
      </c>
      <c r="S55" s="337" t="s">
        <v>259</v>
      </c>
      <c r="T55" s="337" t="s">
        <v>746</v>
      </c>
      <c r="U55" s="337" t="s">
        <v>747</v>
      </c>
      <c r="V55" s="337" t="s">
        <v>715</v>
      </c>
      <c r="W55" s="337" t="s">
        <v>378</v>
      </c>
      <c r="X55" s="337" t="s">
        <v>379</v>
      </c>
      <c r="Y55" s="337" t="s">
        <v>716</v>
      </c>
      <c r="Z55" s="337" t="s">
        <v>717</v>
      </c>
      <c r="AA55" s="337" t="s">
        <v>708</v>
      </c>
      <c r="AB55" s="337" t="s">
        <v>718</v>
      </c>
      <c r="AC55" s="337" t="s">
        <v>443</v>
      </c>
      <c r="AD55" s="337" t="s">
        <v>368</v>
      </c>
      <c r="AE55" s="337" t="s">
        <v>368</v>
      </c>
      <c r="AF55" s="337" t="s">
        <v>367</v>
      </c>
      <c r="AG55" s="337" t="s">
        <v>384</v>
      </c>
      <c r="AH55" s="337" t="s">
        <v>384</v>
      </c>
      <c r="AI55" s="337" t="s">
        <v>719</v>
      </c>
      <c r="AJ55" s="337" t="s">
        <v>675</v>
      </c>
      <c r="AK55" s="337" t="s">
        <v>686</v>
      </c>
      <c r="AL55" s="337" t="s">
        <v>445</v>
      </c>
      <c r="AM55" s="337" t="s">
        <v>368</v>
      </c>
      <c r="AN55" s="337" t="s">
        <v>368</v>
      </c>
      <c r="AO55" s="337" t="s">
        <v>368</v>
      </c>
      <c r="AP55" s="337">
        <v>3.1</v>
      </c>
      <c r="AQ55" s="337" t="s">
        <v>712</v>
      </c>
      <c r="AR55" s="337" t="s">
        <v>720</v>
      </c>
      <c r="AS55" s="337" t="s">
        <v>708</v>
      </c>
      <c r="AT55" s="337" t="s">
        <v>721</v>
      </c>
      <c r="AU55" s="337" t="s">
        <v>715</v>
      </c>
      <c r="AV55" s="337" t="s">
        <v>722</v>
      </c>
      <c r="AW55" s="337" t="s">
        <v>392</v>
      </c>
      <c r="AX55" s="337" t="s">
        <v>379</v>
      </c>
      <c r="AY55" s="337" t="s">
        <v>723</v>
      </c>
      <c r="AZ55" s="337" t="s">
        <v>724</v>
      </c>
      <c r="BA55" s="337" t="s">
        <v>725</v>
      </c>
      <c r="BB55" s="337" t="s">
        <v>726</v>
      </c>
      <c r="BC55" s="337" t="s">
        <v>682</v>
      </c>
      <c r="BD55" s="337">
        <v>9840</v>
      </c>
      <c r="BE55" s="337" t="s">
        <v>683</v>
      </c>
      <c r="BF55" s="337" t="s">
        <v>367</v>
      </c>
      <c r="BG55" s="337" t="s">
        <v>384</v>
      </c>
      <c r="BH55" s="337" t="s">
        <v>727</v>
      </c>
      <c r="BI55" s="337" t="s">
        <v>728</v>
      </c>
      <c r="BJ55" s="337" t="s">
        <v>729</v>
      </c>
      <c r="BK55" s="337" t="s">
        <v>368</v>
      </c>
      <c r="BL55" s="337" t="s">
        <v>730</v>
      </c>
      <c r="BM55" s="337" t="s">
        <v>731</v>
      </c>
      <c r="BN55" s="337" t="s">
        <v>716</v>
      </c>
      <c r="BO55" s="337" t="s">
        <v>720</v>
      </c>
      <c r="BP55" s="337" t="s">
        <v>732</v>
      </c>
      <c r="BQ55" s="337" t="s">
        <v>733</v>
      </c>
      <c r="BR55" s="337" t="s">
        <v>722</v>
      </c>
      <c r="BS55" s="337" t="s">
        <v>227</v>
      </c>
      <c r="BT55" s="337" t="s">
        <v>734</v>
      </c>
      <c r="BU55" s="337" t="s">
        <v>379</v>
      </c>
      <c r="BV55" s="337">
        <v>3</v>
      </c>
      <c r="BW55" s="337" t="s">
        <v>735</v>
      </c>
      <c r="BX55" s="337" t="s">
        <v>736</v>
      </c>
      <c r="BY55" s="337" t="s">
        <v>737</v>
      </c>
      <c r="BZ55" s="337">
        <v>7</v>
      </c>
      <c r="CA55" s="337" t="s">
        <v>738</v>
      </c>
      <c r="CB55" s="337" t="s">
        <v>726</v>
      </c>
      <c r="CC55" s="337" t="s">
        <v>732</v>
      </c>
      <c r="CD55" s="337" t="s">
        <v>739</v>
      </c>
      <c r="CE55" s="337" t="s">
        <v>734</v>
      </c>
      <c r="CF55" s="337" t="s">
        <v>379</v>
      </c>
      <c r="CG55" s="337" t="s">
        <v>409</v>
      </c>
      <c r="CH55" s="337" t="s">
        <v>379</v>
      </c>
      <c r="CI55" s="337" t="s">
        <v>410</v>
      </c>
      <c r="CJ55" s="337" t="s">
        <v>411</v>
      </c>
      <c r="CK55" s="337" t="s">
        <v>379</v>
      </c>
      <c r="CL55" s="337" t="s">
        <v>259</v>
      </c>
      <c r="CM55" s="337" t="s">
        <v>259</v>
      </c>
      <c r="CN55" s="337" t="s">
        <v>259</v>
      </c>
      <c r="CO55" s="330"/>
      <c r="CP55" s="330"/>
      <c r="CQ55" s="330"/>
      <c r="CR55" s="330"/>
      <c r="CS55" s="330"/>
      <c r="CT55" s="330"/>
      <c r="CU55" s="330"/>
      <c r="CV55" s="330"/>
      <c r="CW55" s="330"/>
      <c r="CX55" s="330"/>
      <c r="CY55" s="330"/>
      <c r="CZ55" s="330"/>
      <c r="DA55" s="330"/>
      <c r="DB55" s="330"/>
      <c r="DC55" s="330"/>
    </row>
    <row r="56" spans="1:107" hidden="1" x14ac:dyDescent="0.35">
      <c r="A56" s="337" t="s">
        <v>708</v>
      </c>
      <c r="B56" s="337" t="s">
        <v>30</v>
      </c>
      <c r="C56" s="337" t="s">
        <v>748</v>
      </c>
      <c r="D56" s="337" t="s">
        <v>424</v>
      </c>
      <c r="E56" s="337" t="s">
        <v>367</v>
      </c>
      <c r="F56" s="337" t="s">
        <v>368</v>
      </c>
      <c r="G56" s="337" t="s">
        <v>369</v>
      </c>
      <c r="H56" s="337">
        <v>15</v>
      </c>
      <c r="I56" s="337" t="s">
        <v>370</v>
      </c>
      <c r="J56" s="337">
        <v>192</v>
      </c>
      <c r="K56" s="337">
        <v>2880</v>
      </c>
      <c r="L56" s="337">
        <v>0</v>
      </c>
      <c r="M56" s="337">
        <v>2880</v>
      </c>
      <c r="N56" s="337">
        <v>0</v>
      </c>
      <c r="O56" s="337" t="s">
        <v>371</v>
      </c>
      <c r="P56" s="337" t="s">
        <v>710</v>
      </c>
      <c r="Q56" s="337" t="s">
        <v>749</v>
      </c>
      <c r="R56" s="337" t="s">
        <v>712</v>
      </c>
      <c r="S56" s="337" t="s">
        <v>259</v>
      </c>
      <c r="T56" s="337" t="s">
        <v>750</v>
      </c>
      <c r="U56" s="337" t="s">
        <v>751</v>
      </c>
      <c r="V56" s="337" t="s">
        <v>715</v>
      </c>
      <c r="W56" s="337" t="s">
        <v>378</v>
      </c>
      <c r="X56" s="337" t="s">
        <v>379</v>
      </c>
      <c r="Y56" s="337" t="s">
        <v>716</v>
      </c>
      <c r="Z56" s="337" t="s">
        <v>717</v>
      </c>
      <c r="AA56" s="337" t="s">
        <v>708</v>
      </c>
      <c r="AB56" s="337" t="s">
        <v>718</v>
      </c>
      <c r="AC56" s="337" t="s">
        <v>443</v>
      </c>
      <c r="AD56" s="337" t="s">
        <v>368</v>
      </c>
      <c r="AE56" s="337" t="s">
        <v>368</v>
      </c>
      <c r="AF56" s="337" t="s">
        <v>367</v>
      </c>
      <c r="AG56" s="337" t="s">
        <v>384</v>
      </c>
      <c r="AH56" s="337" t="s">
        <v>384</v>
      </c>
      <c r="AI56" s="337" t="s">
        <v>719</v>
      </c>
      <c r="AJ56" s="337" t="s">
        <v>675</v>
      </c>
      <c r="AK56" s="337" t="s">
        <v>686</v>
      </c>
      <c r="AL56" s="337" t="s">
        <v>445</v>
      </c>
      <c r="AM56" s="337" t="s">
        <v>368</v>
      </c>
      <c r="AN56" s="337" t="s">
        <v>368</v>
      </c>
      <c r="AO56" s="337" t="s">
        <v>368</v>
      </c>
      <c r="AP56" s="337">
        <v>3.1</v>
      </c>
      <c r="AQ56" s="337" t="s">
        <v>712</v>
      </c>
      <c r="AR56" s="337" t="s">
        <v>720</v>
      </c>
      <c r="AS56" s="337" t="s">
        <v>708</v>
      </c>
      <c r="AT56" s="337" t="s">
        <v>721</v>
      </c>
      <c r="AU56" s="337" t="s">
        <v>715</v>
      </c>
      <c r="AV56" s="337" t="s">
        <v>722</v>
      </c>
      <c r="AW56" s="337" t="s">
        <v>392</v>
      </c>
      <c r="AX56" s="337" t="s">
        <v>379</v>
      </c>
      <c r="AY56" s="337" t="s">
        <v>723</v>
      </c>
      <c r="AZ56" s="337" t="s">
        <v>724</v>
      </c>
      <c r="BA56" s="337" t="s">
        <v>725</v>
      </c>
      <c r="BB56" s="337" t="s">
        <v>726</v>
      </c>
      <c r="BC56" s="337" t="s">
        <v>682</v>
      </c>
      <c r="BD56" s="337">
        <v>9840</v>
      </c>
      <c r="BE56" s="337" t="s">
        <v>683</v>
      </c>
      <c r="BF56" s="337" t="s">
        <v>367</v>
      </c>
      <c r="BG56" s="337" t="s">
        <v>384</v>
      </c>
      <c r="BH56" s="337" t="s">
        <v>727</v>
      </c>
      <c r="BI56" s="337" t="s">
        <v>728</v>
      </c>
      <c r="BJ56" s="337" t="s">
        <v>729</v>
      </c>
      <c r="BK56" s="337" t="s">
        <v>368</v>
      </c>
      <c r="BL56" s="337" t="s">
        <v>730</v>
      </c>
      <c r="BM56" s="337" t="s">
        <v>731</v>
      </c>
      <c r="BN56" s="337" t="s">
        <v>716</v>
      </c>
      <c r="BO56" s="337" t="s">
        <v>720</v>
      </c>
      <c r="BP56" s="337" t="s">
        <v>732</v>
      </c>
      <c r="BQ56" s="337" t="s">
        <v>733</v>
      </c>
      <c r="BR56" s="337" t="s">
        <v>722</v>
      </c>
      <c r="BS56" s="337" t="s">
        <v>227</v>
      </c>
      <c r="BT56" s="337" t="s">
        <v>734</v>
      </c>
      <c r="BU56" s="337" t="s">
        <v>379</v>
      </c>
      <c r="BV56" s="337">
        <v>3</v>
      </c>
      <c r="BW56" s="337" t="s">
        <v>735</v>
      </c>
      <c r="BX56" s="337" t="s">
        <v>736</v>
      </c>
      <c r="BY56" s="337" t="s">
        <v>737</v>
      </c>
      <c r="BZ56" s="337">
        <v>7</v>
      </c>
      <c r="CA56" s="337" t="s">
        <v>738</v>
      </c>
      <c r="CB56" s="337" t="s">
        <v>726</v>
      </c>
      <c r="CC56" s="337" t="s">
        <v>732</v>
      </c>
      <c r="CD56" s="337" t="s">
        <v>739</v>
      </c>
      <c r="CE56" s="337" t="s">
        <v>734</v>
      </c>
      <c r="CF56" s="337" t="s">
        <v>379</v>
      </c>
      <c r="CG56" s="337" t="s">
        <v>409</v>
      </c>
      <c r="CH56" s="337" t="s">
        <v>379</v>
      </c>
      <c r="CI56" s="337" t="s">
        <v>410</v>
      </c>
      <c r="CJ56" s="337" t="s">
        <v>411</v>
      </c>
      <c r="CK56" s="337" t="s">
        <v>379</v>
      </c>
      <c r="CL56" s="337" t="s">
        <v>259</v>
      </c>
      <c r="CM56" s="337" t="s">
        <v>259</v>
      </c>
      <c r="CN56" s="337" t="s">
        <v>259</v>
      </c>
      <c r="CO56" s="330"/>
      <c r="CP56" s="330"/>
      <c r="CQ56" s="330"/>
      <c r="CR56" s="330"/>
      <c r="CS56" s="330"/>
      <c r="CT56" s="330"/>
      <c r="CU56" s="330"/>
      <c r="CV56" s="330"/>
      <c r="CW56" s="330"/>
      <c r="CX56" s="330"/>
      <c r="CY56" s="330"/>
      <c r="CZ56" s="330"/>
      <c r="DA56" s="330"/>
      <c r="DB56" s="330"/>
      <c r="DC56" s="330"/>
    </row>
    <row r="57" spans="1:107" hidden="1" x14ac:dyDescent="0.35">
      <c r="A57" s="337" t="s">
        <v>708</v>
      </c>
      <c r="B57" s="337" t="s">
        <v>30</v>
      </c>
      <c r="C57" s="337" t="s">
        <v>752</v>
      </c>
      <c r="D57" s="337" t="s">
        <v>429</v>
      </c>
      <c r="E57" s="337" t="s">
        <v>367</v>
      </c>
      <c r="F57" s="337" t="s">
        <v>368</v>
      </c>
      <c r="G57" s="337" t="s">
        <v>369</v>
      </c>
      <c r="H57" s="337">
        <v>14</v>
      </c>
      <c r="I57" s="337" t="s">
        <v>370</v>
      </c>
      <c r="J57" s="337">
        <v>122</v>
      </c>
      <c r="K57" s="337">
        <v>1708</v>
      </c>
      <c r="L57" s="337">
        <v>0</v>
      </c>
      <c r="M57" s="337">
        <v>1708</v>
      </c>
      <c r="N57" s="337">
        <v>0</v>
      </c>
      <c r="O57" s="337" t="s">
        <v>371</v>
      </c>
      <c r="P57" s="337" t="s">
        <v>710</v>
      </c>
      <c r="Q57" s="337" t="s">
        <v>753</v>
      </c>
      <c r="R57" s="337" t="s">
        <v>712</v>
      </c>
      <c r="S57" s="337" t="s">
        <v>259</v>
      </c>
      <c r="T57" s="337" t="s">
        <v>754</v>
      </c>
      <c r="U57" s="337" t="s">
        <v>755</v>
      </c>
      <c r="V57" s="337" t="s">
        <v>715</v>
      </c>
      <c r="W57" s="337" t="s">
        <v>378</v>
      </c>
      <c r="X57" s="337" t="s">
        <v>379</v>
      </c>
      <c r="Y57" s="337" t="s">
        <v>716</v>
      </c>
      <c r="Z57" s="337" t="s">
        <v>717</v>
      </c>
      <c r="AA57" s="337" t="s">
        <v>708</v>
      </c>
      <c r="AB57" s="337" t="s">
        <v>718</v>
      </c>
      <c r="AC57" s="337" t="s">
        <v>443</v>
      </c>
      <c r="AD57" s="337" t="s">
        <v>368</v>
      </c>
      <c r="AE57" s="337" t="s">
        <v>368</v>
      </c>
      <c r="AF57" s="337" t="s">
        <v>367</v>
      </c>
      <c r="AG57" s="337" t="s">
        <v>384</v>
      </c>
      <c r="AH57" s="337" t="s">
        <v>384</v>
      </c>
      <c r="AI57" s="337" t="s">
        <v>719</v>
      </c>
      <c r="AJ57" s="337" t="s">
        <v>675</v>
      </c>
      <c r="AK57" s="337" t="s">
        <v>686</v>
      </c>
      <c r="AL57" s="337" t="s">
        <v>445</v>
      </c>
      <c r="AM57" s="337" t="s">
        <v>368</v>
      </c>
      <c r="AN57" s="337" t="s">
        <v>368</v>
      </c>
      <c r="AO57" s="337" t="s">
        <v>368</v>
      </c>
      <c r="AP57" s="337">
        <v>3.1</v>
      </c>
      <c r="AQ57" s="337" t="s">
        <v>712</v>
      </c>
      <c r="AR57" s="337" t="s">
        <v>720</v>
      </c>
      <c r="AS57" s="337" t="s">
        <v>708</v>
      </c>
      <c r="AT57" s="337" t="s">
        <v>721</v>
      </c>
      <c r="AU57" s="337" t="s">
        <v>715</v>
      </c>
      <c r="AV57" s="337" t="s">
        <v>722</v>
      </c>
      <c r="AW57" s="337" t="s">
        <v>392</v>
      </c>
      <c r="AX57" s="337" t="s">
        <v>379</v>
      </c>
      <c r="AY57" s="337" t="s">
        <v>723</v>
      </c>
      <c r="AZ57" s="337" t="s">
        <v>724</v>
      </c>
      <c r="BA57" s="337" t="s">
        <v>725</v>
      </c>
      <c r="BB57" s="337" t="s">
        <v>726</v>
      </c>
      <c r="BC57" s="337" t="s">
        <v>682</v>
      </c>
      <c r="BD57" s="337">
        <v>9840</v>
      </c>
      <c r="BE57" s="337" t="s">
        <v>683</v>
      </c>
      <c r="BF57" s="337" t="s">
        <v>367</v>
      </c>
      <c r="BG57" s="337" t="s">
        <v>384</v>
      </c>
      <c r="BH57" s="337" t="s">
        <v>727</v>
      </c>
      <c r="BI57" s="337" t="s">
        <v>728</v>
      </c>
      <c r="BJ57" s="337" t="s">
        <v>729</v>
      </c>
      <c r="BK57" s="337" t="s">
        <v>368</v>
      </c>
      <c r="BL57" s="337" t="s">
        <v>730</v>
      </c>
      <c r="BM57" s="337" t="s">
        <v>731</v>
      </c>
      <c r="BN57" s="337" t="s">
        <v>716</v>
      </c>
      <c r="BO57" s="337" t="s">
        <v>720</v>
      </c>
      <c r="BP57" s="337" t="s">
        <v>732</v>
      </c>
      <c r="BQ57" s="337" t="s">
        <v>733</v>
      </c>
      <c r="BR57" s="337" t="s">
        <v>722</v>
      </c>
      <c r="BS57" s="337" t="s">
        <v>227</v>
      </c>
      <c r="BT57" s="337" t="s">
        <v>734</v>
      </c>
      <c r="BU57" s="337" t="s">
        <v>379</v>
      </c>
      <c r="BV57" s="337">
        <v>3</v>
      </c>
      <c r="BW57" s="337" t="s">
        <v>735</v>
      </c>
      <c r="BX57" s="337" t="s">
        <v>736</v>
      </c>
      <c r="BY57" s="337" t="s">
        <v>737</v>
      </c>
      <c r="BZ57" s="337">
        <v>7</v>
      </c>
      <c r="CA57" s="337" t="s">
        <v>738</v>
      </c>
      <c r="CB57" s="337" t="s">
        <v>726</v>
      </c>
      <c r="CC57" s="337" t="s">
        <v>732</v>
      </c>
      <c r="CD57" s="337" t="s">
        <v>739</v>
      </c>
      <c r="CE57" s="337" t="s">
        <v>734</v>
      </c>
      <c r="CF57" s="337" t="s">
        <v>379</v>
      </c>
      <c r="CG57" s="337" t="s">
        <v>409</v>
      </c>
      <c r="CH57" s="337" t="s">
        <v>379</v>
      </c>
      <c r="CI57" s="337" t="s">
        <v>410</v>
      </c>
      <c r="CJ57" s="337" t="s">
        <v>411</v>
      </c>
      <c r="CK57" s="337" t="s">
        <v>379</v>
      </c>
      <c r="CL57" s="337" t="s">
        <v>259</v>
      </c>
      <c r="CM57" s="337" t="s">
        <v>259</v>
      </c>
      <c r="CN57" s="337" t="s">
        <v>259</v>
      </c>
      <c r="CO57" s="330"/>
      <c r="CP57" s="330"/>
      <c r="CQ57" s="330"/>
      <c r="CR57" s="330"/>
      <c r="CS57" s="330"/>
      <c r="CT57" s="330"/>
      <c r="CU57" s="330"/>
      <c r="CV57" s="330"/>
      <c r="CW57" s="330"/>
      <c r="CX57" s="330"/>
      <c r="CY57" s="330"/>
      <c r="CZ57" s="330"/>
      <c r="DA57" s="330"/>
      <c r="DB57" s="330"/>
      <c r="DC57" s="330"/>
    </row>
    <row r="58" spans="1:107" hidden="1" x14ac:dyDescent="0.35">
      <c r="A58" s="337" t="s">
        <v>708</v>
      </c>
      <c r="B58" s="337" t="s">
        <v>463</v>
      </c>
      <c r="C58" s="337" t="s">
        <v>756</v>
      </c>
      <c r="D58" s="337" t="s">
        <v>465</v>
      </c>
      <c r="E58" s="337" t="s">
        <v>367</v>
      </c>
      <c r="F58" s="337" t="s">
        <v>368</v>
      </c>
      <c r="G58" s="337" t="s">
        <v>369</v>
      </c>
      <c r="H58" s="337">
        <v>1</v>
      </c>
      <c r="I58" s="337" t="s">
        <v>466</v>
      </c>
      <c r="J58" s="337">
        <v>1740</v>
      </c>
      <c r="K58" s="337">
        <v>1740</v>
      </c>
      <c r="L58" s="337">
        <v>0</v>
      </c>
      <c r="M58" s="337">
        <v>1740</v>
      </c>
      <c r="N58" s="337">
        <v>0</v>
      </c>
      <c r="O58" s="337" t="s">
        <v>371</v>
      </c>
      <c r="P58" s="337" t="s">
        <v>710</v>
      </c>
      <c r="Q58" s="337" t="s">
        <v>757</v>
      </c>
      <c r="R58" s="337" t="s">
        <v>712</v>
      </c>
      <c r="S58" s="337" t="s">
        <v>259</v>
      </c>
      <c r="T58" s="337" t="s">
        <v>758</v>
      </c>
      <c r="U58" s="337" t="s">
        <v>759</v>
      </c>
      <c r="V58" s="337" t="s">
        <v>715</v>
      </c>
      <c r="W58" s="337" t="s">
        <v>378</v>
      </c>
      <c r="X58" s="337" t="s">
        <v>379</v>
      </c>
      <c r="Y58" s="337" t="s">
        <v>716</v>
      </c>
      <c r="Z58" s="337" t="s">
        <v>717</v>
      </c>
      <c r="AA58" s="337" t="s">
        <v>708</v>
      </c>
      <c r="AB58" s="337" t="s">
        <v>718</v>
      </c>
      <c r="AC58" s="337" t="s">
        <v>443</v>
      </c>
      <c r="AD58" s="337" t="s">
        <v>368</v>
      </c>
      <c r="AE58" s="337" t="s">
        <v>368</v>
      </c>
      <c r="AF58" s="337" t="s">
        <v>367</v>
      </c>
      <c r="AG58" s="337" t="s">
        <v>384</v>
      </c>
      <c r="AH58" s="337" t="s">
        <v>384</v>
      </c>
      <c r="AI58" s="337" t="s">
        <v>719</v>
      </c>
      <c r="AJ58" s="337" t="s">
        <v>675</v>
      </c>
      <c r="AK58" s="337" t="s">
        <v>686</v>
      </c>
      <c r="AL58" s="337" t="s">
        <v>445</v>
      </c>
      <c r="AM58" s="337" t="s">
        <v>368</v>
      </c>
      <c r="AN58" s="337" t="s">
        <v>368</v>
      </c>
      <c r="AO58" s="337" t="s">
        <v>368</v>
      </c>
      <c r="AP58" s="337">
        <v>3.1</v>
      </c>
      <c r="AQ58" s="337" t="s">
        <v>712</v>
      </c>
      <c r="AR58" s="337" t="s">
        <v>720</v>
      </c>
      <c r="AS58" s="337" t="s">
        <v>708</v>
      </c>
      <c r="AT58" s="337" t="s">
        <v>721</v>
      </c>
      <c r="AU58" s="337" t="s">
        <v>715</v>
      </c>
      <c r="AV58" s="337" t="s">
        <v>722</v>
      </c>
      <c r="AW58" s="337" t="s">
        <v>392</v>
      </c>
      <c r="AX58" s="337" t="s">
        <v>379</v>
      </c>
      <c r="AY58" s="337" t="s">
        <v>723</v>
      </c>
      <c r="AZ58" s="337" t="s">
        <v>724</v>
      </c>
      <c r="BA58" s="337" t="s">
        <v>725</v>
      </c>
      <c r="BB58" s="337" t="s">
        <v>726</v>
      </c>
      <c r="BC58" s="337" t="s">
        <v>682</v>
      </c>
      <c r="BD58" s="337">
        <v>9840</v>
      </c>
      <c r="BE58" s="337" t="s">
        <v>683</v>
      </c>
      <c r="BF58" s="337" t="s">
        <v>367</v>
      </c>
      <c r="BG58" s="337" t="s">
        <v>384</v>
      </c>
      <c r="BH58" s="337" t="s">
        <v>727</v>
      </c>
      <c r="BI58" s="337" t="s">
        <v>728</v>
      </c>
      <c r="BJ58" s="337" t="s">
        <v>729</v>
      </c>
      <c r="BK58" s="337" t="s">
        <v>368</v>
      </c>
      <c r="BL58" s="337" t="s">
        <v>730</v>
      </c>
      <c r="BM58" s="337" t="s">
        <v>731</v>
      </c>
      <c r="BN58" s="337" t="s">
        <v>716</v>
      </c>
      <c r="BO58" s="337" t="s">
        <v>720</v>
      </c>
      <c r="BP58" s="337" t="s">
        <v>732</v>
      </c>
      <c r="BQ58" s="337" t="s">
        <v>733</v>
      </c>
      <c r="BR58" s="337" t="s">
        <v>722</v>
      </c>
      <c r="BS58" s="337" t="s">
        <v>227</v>
      </c>
      <c r="BT58" s="337" t="s">
        <v>734</v>
      </c>
      <c r="BU58" s="337" t="s">
        <v>379</v>
      </c>
      <c r="BV58" s="337">
        <v>3</v>
      </c>
      <c r="BW58" s="337" t="s">
        <v>735</v>
      </c>
      <c r="BX58" s="337" t="s">
        <v>736</v>
      </c>
      <c r="BY58" s="337" t="s">
        <v>737</v>
      </c>
      <c r="BZ58" s="337">
        <v>7</v>
      </c>
      <c r="CA58" s="337" t="s">
        <v>738</v>
      </c>
      <c r="CB58" s="337" t="s">
        <v>726</v>
      </c>
      <c r="CC58" s="337" t="s">
        <v>732</v>
      </c>
      <c r="CD58" s="337" t="s">
        <v>739</v>
      </c>
      <c r="CE58" s="337" t="s">
        <v>734</v>
      </c>
      <c r="CF58" s="337" t="s">
        <v>379</v>
      </c>
      <c r="CG58" s="337" t="s">
        <v>409</v>
      </c>
      <c r="CH58" s="337" t="s">
        <v>379</v>
      </c>
      <c r="CI58" s="337" t="s">
        <v>410</v>
      </c>
      <c r="CJ58" s="337" t="s">
        <v>411</v>
      </c>
      <c r="CK58" s="337" t="s">
        <v>379</v>
      </c>
      <c r="CL58" s="337" t="s">
        <v>259</v>
      </c>
      <c r="CM58" s="337" t="s">
        <v>259</v>
      </c>
      <c r="CN58" s="337" t="s">
        <v>259</v>
      </c>
      <c r="CO58" s="330"/>
      <c r="CP58" s="330"/>
      <c r="CQ58" s="330"/>
      <c r="CR58" s="330"/>
      <c r="CS58" s="330"/>
      <c r="CT58" s="330"/>
      <c r="CU58" s="330"/>
      <c r="CV58" s="330"/>
      <c r="CW58" s="330"/>
      <c r="CX58" s="330"/>
      <c r="CY58" s="330"/>
      <c r="CZ58" s="330"/>
      <c r="DA58" s="330"/>
      <c r="DB58" s="330"/>
      <c r="DC58" s="330"/>
    </row>
    <row r="59" spans="1:107" hidden="1" x14ac:dyDescent="0.35">
      <c r="A59" s="337" t="s">
        <v>708</v>
      </c>
      <c r="B59" s="337" t="s">
        <v>25</v>
      </c>
      <c r="C59" s="337" t="s">
        <v>760</v>
      </c>
      <c r="D59" s="337" t="s">
        <v>761</v>
      </c>
      <c r="E59" s="337" t="s">
        <v>367</v>
      </c>
      <c r="F59" s="337" t="s">
        <v>368</v>
      </c>
      <c r="G59" s="337" t="s">
        <v>369</v>
      </c>
      <c r="H59" s="337">
        <v>1</v>
      </c>
      <c r="I59" s="337" t="s">
        <v>762</v>
      </c>
      <c r="J59" s="337">
        <v>2000</v>
      </c>
      <c r="K59" s="337">
        <v>2000</v>
      </c>
      <c r="L59" s="337">
        <v>0</v>
      </c>
      <c r="M59" s="337">
        <v>2000</v>
      </c>
      <c r="N59" s="337">
        <v>0</v>
      </c>
      <c r="O59" s="337" t="s">
        <v>371</v>
      </c>
      <c r="P59" s="337" t="s">
        <v>710</v>
      </c>
      <c r="Q59" s="337" t="s">
        <v>763</v>
      </c>
      <c r="R59" s="337" t="s">
        <v>712</v>
      </c>
      <c r="S59" s="337" t="s">
        <v>259</v>
      </c>
      <c r="T59" s="337" t="s">
        <v>764</v>
      </c>
      <c r="U59" s="337" t="s">
        <v>765</v>
      </c>
      <c r="V59" s="337" t="s">
        <v>715</v>
      </c>
      <c r="W59" s="337" t="s">
        <v>378</v>
      </c>
      <c r="X59" s="337" t="s">
        <v>379</v>
      </c>
      <c r="Y59" s="337" t="s">
        <v>716</v>
      </c>
      <c r="Z59" s="337" t="s">
        <v>717</v>
      </c>
      <c r="AA59" s="337" t="s">
        <v>708</v>
      </c>
      <c r="AB59" s="337" t="s">
        <v>718</v>
      </c>
      <c r="AC59" s="337" t="s">
        <v>443</v>
      </c>
      <c r="AD59" s="337" t="s">
        <v>368</v>
      </c>
      <c r="AE59" s="337" t="s">
        <v>368</v>
      </c>
      <c r="AF59" s="337" t="s">
        <v>367</v>
      </c>
      <c r="AG59" s="337" t="s">
        <v>384</v>
      </c>
      <c r="AH59" s="337" t="s">
        <v>384</v>
      </c>
      <c r="AI59" s="337" t="s">
        <v>719</v>
      </c>
      <c r="AJ59" s="337" t="s">
        <v>675</v>
      </c>
      <c r="AK59" s="337" t="s">
        <v>686</v>
      </c>
      <c r="AL59" s="337" t="s">
        <v>445</v>
      </c>
      <c r="AM59" s="337" t="s">
        <v>368</v>
      </c>
      <c r="AN59" s="337" t="s">
        <v>368</v>
      </c>
      <c r="AO59" s="337" t="s">
        <v>368</v>
      </c>
      <c r="AP59" s="337">
        <v>3.1</v>
      </c>
      <c r="AQ59" s="337" t="s">
        <v>712</v>
      </c>
      <c r="AR59" s="337" t="s">
        <v>720</v>
      </c>
      <c r="AS59" s="337" t="s">
        <v>708</v>
      </c>
      <c r="AT59" s="337" t="s">
        <v>721</v>
      </c>
      <c r="AU59" s="337" t="s">
        <v>715</v>
      </c>
      <c r="AV59" s="337" t="s">
        <v>722</v>
      </c>
      <c r="AW59" s="337" t="s">
        <v>392</v>
      </c>
      <c r="AX59" s="337" t="s">
        <v>379</v>
      </c>
      <c r="AY59" s="337" t="s">
        <v>723</v>
      </c>
      <c r="AZ59" s="337" t="s">
        <v>724</v>
      </c>
      <c r="BA59" s="337" t="s">
        <v>725</v>
      </c>
      <c r="BB59" s="337" t="s">
        <v>726</v>
      </c>
      <c r="BC59" s="337" t="s">
        <v>682</v>
      </c>
      <c r="BD59" s="337">
        <v>9840</v>
      </c>
      <c r="BE59" s="337" t="s">
        <v>683</v>
      </c>
      <c r="BF59" s="337" t="s">
        <v>367</v>
      </c>
      <c r="BG59" s="337" t="s">
        <v>384</v>
      </c>
      <c r="BH59" s="337" t="s">
        <v>727</v>
      </c>
      <c r="BI59" s="337" t="s">
        <v>728</v>
      </c>
      <c r="BJ59" s="337" t="s">
        <v>729</v>
      </c>
      <c r="BK59" s="337" t="s">
        <v>368</v>
      </c>
      <c r="BL59" s="337" t="s">
        <v>730</v>
      </c>
      <c r="BM59" s="337" t="s">
        <v>731</v>
      </c>
      <c r="BN59" s="337" t="s">
        <v>716</v>
      </c>
      <c r="BO59" s="337" t="s">
        <v>720</v>
      </c>
      <c r="BP59" s="337" t="s">
        <v>732</v>
      </c>
      <c r="BQ59" s="337" t="s">
        <v>733</v>
      </c>
      <c r="BR59" s="337" t="s">
        <v>722</v>
      </c>
      <c r="BS59" s="337" t="s">
        <v>227</v>
      </c>
      <c r="BT59" s="337" t="s">
        <v>734</v>
      </c>
      <c r="BU59" s="337" t="s">
        <v>379</v>
      </c>
      <c r="BV59" s="337">
        <v>3</v>
      </c>
      <c r="BW59" s="337" t="s">
        <v>735</v>
      </c>
      <c r="BX59" s="337" t="s">
        <v>736</v>
      </c>
      <c r="BY59" s="337" t="s">
        <v>737</v>
      </c>
      <c r="BZ59" s="337">
        <v>7</v>
      </c>
      <c r="CA59" s="337" t="s">
        <v>738</v>
      </c>
      <c r="CB59" s="337" t="s">
        <v>726</v>
      </c>
      <c r="CC59" s="337" t="s">
        <v>732</v>
      </c>
      <c r="CD59" s="337" t="s">
        <v>739</v>
      </c>
      <c r="CE59" s="337" t="s">
        <v>734</v>
      </c>
      <c r="CF59" s="337" t="s">
        <v>379</v>
      </c>
      <c r="CG59" s="337" t="s">
        <v>409</v>
      </c>
      <c r="CH59" s="337" t="s">
        <v>379</v>
      </c>
      <c r="CI59" s="337" t="s">
        <v>410</v>
      </c>
      <c r="CJ59" s="337" t="s">
        <v>411</v>
      </c>
      <c r="CK59" s="337" t="s">
        <v>379</v>
      </c>
      <c r="CL59" s="337" t="s">
        <v>259</v>
      </c>
      <c r="CM59" s="337" t="s">
        <v>259</v>
      </c>
      <c r="CN59" s="337" t="s">
        <v>259</v>
      </c>
    </row>
    <row r="60" spans="1:107" hidden="1" x14ac:dyDescent="0.35">
      <c r="A60" s="337" t="s">
        <v>766</v>
      </c>
      <c r="B60" s="337" t="s">
        <v>28</v>
      </c>
      <c r="C60" s="337" t="s">
        <v>767</v>
      </c>
      <c r="D60" s="337" t="s">
        <v>366</v>
      </c>
      <c r="E60" s="337" t="s">
        <v>367</v>
      </c>
      <c r="F60" s="337" t="s">
        <v>368</v>
      </c>
      <c r="G60" s="337" t="s">
        <v>369</v>
      </c>
      <c r="H60" s="337">
        <v>30</v>
      </c>
      <c r="I60" s="337" t="s">
        <v>370</v>
      </c>
      <c r="J60" s="337">
        <v>500</v>
      </c>
      <c r="K60" s="337">
        <v>15000</v>
      </c>
      <c r="L60" s="337">
        <v>0</v>
      </c>
      <c r="M60" s="337">
        <v>15000</v>
      </c>
      <c r="N60" s="337">
        <v>0</v>
      </c>
      <c r="O60" s="337" t="s">
        <v>371</v>
      </c>
      <c r="P60" s="337" t="s">
        <v>768</v>
      </c>
      <c r="Q60" s="337" t="s">
        <v>769</v>
      </c>
      <c r="R60" s="337" t="s">
        <v>770</v>
      </c>
      <c r="S60" s="337" t="s">
        <v>259</v>
      </c>
      <c r="T60" s="337" t="s">
        <v>771</v>
      </c>
      <c r="U60" s="337" t="s">
        <v>772</v>
      </c>
      <c r="V60" s="337" t="s">
        <v>773</v>
      </c>
      <c r="W60" s="337" t="s">
        <v>378</v>
      </c>
      <c r="X60" s="337" t="s">
        <v>379</v>
      </c>
      <c r="Y60" s="337" t="s">
        <v>716</v>
      </c>
      <c r="Z60" s="337" t="s">
        <v>774</v>
      </c>
      <c r="AA60" s="337" t="s">
        <v>766</v>
      </c>
      <c r="AB60" s="337" t="s">
        <v>775</v>
      </c>
      <c r="AC60" s="337" t="s">
        <v>443</v>
      </c>
      <c r="AD60" s="337" t="s">
        <v>368</v>
      </c>
      <c r="AE60" s="337" t="s">
        <v>368</v>
      </c>
      <c r="AF60" s="337" t="s">
        <v>367</v>
      </c>
      <c r="AG60" s="337" t="s">
        <v>384</v>
      </c>
      <c r="AH60" s="337" t="s">
        <v>384</v>
      </c>
      <c r="AI60" s="337" t="s">
        <v>727</v>
      </c>
      <c r="AJ60" s="337" t="s">
        <v>776</v>
      </c>
      <c r="AK60" s="337" t="s">
        <v>777</v>
      </c>
      <c r="AL60" s="337" t="s">
        <v>778</v>
      </c>
      <c r="AM60" s="337" t="s">
        <v>368</v>
      </c>
      <c r="AN60" s="337" t="s">
        <v>368</v>
      </c>
      <c r="AO60" s="337" t="s">
        <v>368</v>
      </c>
      <c r="AP60" s="337">
        <v>3.1</v>
      </c>
      <c r="AQ60" s="337" t="s">
        <v>770</v>
      </c>
      <c r="AR60" s="337" t="s">
        <v>720</v>
      </c>
      <c r="AS60" s="337" t="s">
        <v>766</v>
      </c>
      <c r="AT60" s="337" t="s">
        <v>779</v>
      </c>
      <c r="AU60" s="337" t="s">
        <v>773</v>
      </c>
      <c r="AV60" s="337" t="s">
        <v>722</v>
      </c>
      <c r="AW60" s="337" t="s">
        <v>392</v>
      </c>
      <c r="AX60" s="337" t="s">
        <v>379</v>
      </c>
      <c r="AY60" s="337" t="s">
        <v>723</v>
      </c>
      <c r="AZ60" s="337" t="s">
        <v>724</v>
      </c>
      <c r="BA60" s="337" t="s">
        <v>725</v>
      </c>
      <c r="BB60" s="337" t="s">
        <v>726</v>
      </c>
      <c r="BC60" s="337" t="s">
        <v>682</v>
      </c>
      <c r="BD60" s="337">
        <v>9840</v>
      </c>
      <c r="BE60" s="337" t="s">
        <v>683</v>
      </c>
      <c r="BF60" s="337" t="s">
        <v>367</v>
      </c>
      <c r="BG60" s="337" t="s">
        <v>384</v>
      </c>
      <c r="BH60" s="337" t="s">
        <v>727</v>
      </c>
      <c r="BI60" s="337" t="s">
        <v>728</v>
      </c>
      <c r="BJ60" s="337" t="s">
        <v>729</v>
      </c>
      <c r="BK60" s="337" t="s">
        <v>368</v>
      </c>
      <c r="BL60" s="337" t="s">
        <v>730</v>
      </c>
      <c r="BM60" s="337" t="s">
        <v>731</v>
      </c>
      <c r="BN60" s="337" t="s">
        <v>716</v>
      </c>
      <c r="BO60" s="337" t="s">
        <v>720</v>
      </c>
      <c r="BP60" s="337" t="s">
        <v>732</v>
      </c>
      <c r="BQ60" s="337" t="s">
        <v>733</v>
      </c>
      <c r="BR60" s="337" t="s">
        <v>722</v>
      </c>
      <c r="BS60" s="337" t="s">
        <v>227</v>
      </c>
      <c r="BT60" s="337" t="s">
        <v>734</v>
      </c>
      <c r="BU60" s="337" t="s">
        <v>379</v>
      </c>
      <c r="BV60" s="337">
        <v>3</v>
      </c>
      <c r="BW60" s="337" t="s">
        <v>735</v>
      </c>
      <c r="BX60" s="337" t="s">
        <v>736</v>
      </c>
      <c r="BY60" s="337" t="s">
        <v>737</v>
      </c>
      <c r="BZ60" s="337">
        <v>7</v>
      </c>
      <c r="CA60" s="337" t="s">
        <v>738</v>
      </c>
      <c r="CB60" s="337" t="s">
        <v>726</v>
      </c>
      <c r="CC60" s="337" t="s">
        <v>732</v>
      </c>
      <c r="CD60" s="337" t="s">
        <v>739</v>
      </c>
      <c r="CE60" s="337" t="s">
        <v>734</v>
      </c>
      <c r="CF60" s="337" t="s">
        <v>379</v>
      </c>
      <c r="CG60" s="337" t="s">
        <v>409</v>
      </c>
      <c r="CH60" s="337" t="s">
        <v>379</v>
      </c>
      <c r="CI60" s="337" t="s">
        <v>410</v>
      </c>
      <c r="CJ60" s="337" t="s">
        <v>411</v>
      </c>
      <c r="CK60" s="337" t="s">
        <v>379</v>
      </c>
      <c r="CL60" s="337" t="s">
        <v>259</v>
      </c>
      <c r="CM60" s="337" t="s">
        <v>259</v>
      </c>
      <c r="CN60" s="337" t="s">
        <v>259</v>
      </c>
    </row>
    <row r="61" spans="1:107" hidden="1" x14ac:dyDescent="0.35">
      <c r="A61" s="337" t="s">
        <v>766</v>
      </c>
      <c r="B61" s="337" t="s">
        <v>28</v>
      </c>
      <c r="C61" s="337" t="s">
        <v>780</v>
      </c>
      <c r="D61" s="337" t="s">
        <v>413</v>
      </c>
      <c r="E61" s="337" t="s">
        <v>367</v>
      </c>
      <c r="F61" s="337" t="s">
        <v>368</v>
      </c>
      <c r="G61" s="337" t="s">
        <v>369</v>
      </c>
      <c r="H61" s="337">
        <v>40</v>
      </c>
      <c r="I61" s="337" t="s">
        <v>370</v>
      </c>
      <c r="J61" s="337">
        <v>200</v>
      </c>
      <c r="K61" s="337">
        <v>8000</v>
      </c>
      <c r="L61" s="337">
        <v>0</v>
      </c>
      <c r="M61" s="337">
        <v>8000</v>
      </c>
      <c r="N61" s="337">
        <v>0</v>
      </c>
      <c r="O61" s="337" t="s">
        <v>371</v>
      </c>
      <c r="P61" s="337" t="s">
        <v>768</v>
      </c>
      <c r="Q61" s="337" t="s">
        <v>781</v>
      </c>
      <c r="R61" s="337" t="s">
        <v>770</v>
      </c>
      <c r="S61" s="337" t="s">
        <v>259</v>
      </c>
      <c r="T61" s="337" t="s">
        <v>782</v>
      </c>
      <c r="U61" s="337" t="s">
        <v>783</v>
      </c>
      <c r="V61" s="337" t="s">
        <v>773</v>
      </c>
      <c r="W61" s="337" t="s">
        <v>378</v>
      </c>
      <c r="X61" s="337" t="s">
        <v>379</v>
      </c>
      <c r="Y61" s="337" t="s">
        <v>716</v>
      </c>
      <c r="Z61" s="337" t="s">
        <v>774</v>
      </c>
      <c r="AA61" s="337" t="s">
        <v>766</v>
      </c>
      <c r="AB61" s="337" t="s">
        <v>775</v>
      </c>
      <c r="AC61" s="337" t="s">
        <v>443</v>
      </c>
      <c r="AD61" s="337" t="s">
        <v>368</v>
      </c>
      <c r="AE61" s="337" t="s">
        <v>368</v>
      </c>
      <c r="AF61" s="337" t="s">
        <v>367</v>
      </c>
      <c r="AG61" s="337" t="s">
        <v>384</v>
      </c>
      <c r="AH61" s="337" t="s">
        <v>384</v>
      </c>
      <c r="AI61" s="337" t="s">
        <v>727</v>
      </c>
      <c r="AJ61" s="337" t="s">
        <v>776</v>
      </c>
      <c r="AK61" s="337" t="s">
        <v>777</v>
      </c>
      <c r="AL61" s="337" t="s">
        <v>778</v>
      </c>
      <c r="AM61" s="337" t="s">
        <v>368</v>
      </c>
      <c r="AN61" s="337" t="s">
        <v>368</v>
      </c>
      <c r="AO61" s="337" t="s">
        <v>368</v>
      </c>
      <c r="AP61" s="337">
        <v>3.1</v>
      </c>
      <c r="AQ61" s="337" t="s">
        <v>770</v>
      </c>
      <c r="AR61" s="337" t="s">
        <v>720</v>
      </c>
      <c r="AS61" s="337" t="s">
        <v>766</v>
      </c>
      <c r="AT61" s="337" t="s">
        <v>779</v>
      </c>
      <c r="AU61" s="337" t="s">
        <v>773</v>
      </c>
      <c r="AV61" s="337" t="s">
        <v>722</v>
      </c>
      <c r="AW61" s="337" t="s">
        <v>392</v>
      </c>
      <c r="AX61" s="337" t="s">
        <v>379</v>
      </c>
      <c r="AY61" s="337" t="s">
        <v>723</v>
      </c>
      <c r="AZ61" s="337" t="s">
        <v>724</v>
      </c>
      <c r="BA61" s="337" t="s">
        <v>725</v>
      </c>
      <c r="BB61" s="337" t="s">
        <v>726</v>
      </c>
      <c r="BC61" s="337" t="s">
        <v>682</v>
      </c>
      <c r="BD61" s="337">
        <v>9840</v>
      </c>
      <c r="BE61" s="337" t="s">
        <v>683</v>
      </c>
      <c r="BF61" s="337" t="s">
        <v>367</v>
      </c>
      <c r="BG61" s="337" t="s">
        <v>384</v>
      </c>
      <c r="BH61" s="337" t="s">
        <v>727</v>
      </c>
      <c r="BI61" s="337" t="s">
        <v>728</v>
      </c>
      <c r="BJ61" s="337" t="s">
        <v>729</v>
      </c>
      <c r="BK61" s="337" t="s">
        <v>368</v>
      </c>
      <c r="BL61" s="337" t="s">
        <v>730</v>
      </c>
      <c r="BM61" s="337" t="s">
        <v>731</v>
      </c>
      <c r="BN61" s="337" t="s">
        <v>716</v>
      </c>
      <c r="BO61" s="337" t="s">
        <v>720</v>
      </c>
      <c r="BP61" s="337" t="s">
        <v>732</v>
      </c>
      <c r="BQ61" s="337" t="s">
        <v>733</v>
      </c>
      <c r="BR61" s="337" t="s">
        <v>722</v>
      </c>
      <c r="BS61" s="337" t="s">
        <v>227</v>
      </c>
      <c r="BT61" s="337" t="s">
        <v>734</v>
      </c>
      <c r="BU61" s="337" t="s">
        <v>379</v>
      </c>
      <c r="BV61" s="337">
        <v>3</v>
      </c>
      <c r="BW61" s="337" t="s">
        <v>735</v>
      </c>
      <c r="BX61" s="337" t="s">
        <v>736</v>
      </c>
      <c r="BY61" s="337" t="s">
        <v>737</v>
      </c>
      <c r="BZ61" s="337">
        <v>7</v>
      </c>
      <c r="CA61" s="337" t="s">
        <v>738</v>
      </c>
      <c r="CB61" s="337" t="s">
        <v>726</v>
      </c>
      <c r="CC61" s="337" t="s">
        <v>732</v>
      </c>
      <c r="CD61" s="337" t="s">
        <v>739</v>
      </c>
      <c r="CE61" s="337" t="s">
        <v>734</v>
      </c>
      <c r="CF61" s="337" t="s">
        <v>379</v>
      </c>
      <c r="CG61" s="337" t="s">
        <v>409</v>
      </c>
      <c r="CH61" s="337" t="s">
        <v>379</v>
      </c>
      <c r="CI61" s="337" t="s">
        <v>410</v>
      </c>
      <c r="CJ61" s="337" t="s">
        <v>411</v>
      </c>
      <c r="CK61" s="337" t="s">
        <v>379</v>
      </c>
      <c r="CL61" s="337" t="s">
        <v>259</v>
      </c>
      <c r="CM61" s="337" t="s">
        <v>259</v>
      </c>
      <c r="CN61" s="337" t="s">
        <v>259</v>
      </c>
    </row>
    <row r="62" spans="1:107" hidden="1" x14ac:dyDescent="0.35">
      <c r="A62" s="337" t="s">
        <v>766</v>
      </c>
      <c r="B62" s="337" t="s">
        <v>30</v>
      </c>
      <c r="C62" s="337" t="s">
        <v>784</v>
      </c>
      <c r="D62" s="337" t="s">
        <v>418</v>
      </c>
      <c r="E62" s="337" t="s">
        <v>367</v>
      </c>
      <c r="F62" s="337" t="s">
        <v>368</v>
      </c>
      <c r="G62" s="337" t="s">
        <v>369</v>
      </c>
      <c r="H62" s="337">
        <v>1</v>
      </c>
      <c r="I62" s="337" t="s">
        <v>419</v>
      </c>
      <c r="J62" s="337">
        <v>500</v>
      </c>
      <c r="K62" s="337">
        <v>500</v>
      </c>
      <c r="L62" s="337">
        <v>0</v>
      </c>
      <c r="M62" s="337">
        <v>500</v>
      </c>
      <c r="N62" s="337">
        <v>0</v>
      </c>
      <c r="O62" s="337" t="s">
        <v>371</v>
      </c>
      <c r="P62" s="337" t="s">
        <v>768</v>
      </c>
      <c r="Q62" s="337" t="s">
        <v>785</v>
      </c>
      <c r="R62" s="337" t="s">
        <v>770</v>
      </c>
      <c r="S62" s="337" t="s">
        <v>259</v>
      </c>
      <c r="T62" s="337" t="s">
        <v>786</v>
      </c>
      <c r="U62" s="337" t="s">
        <v>787</v>
      </c>
      <c r="V62" s="337" t="s">
        <v>773</v>
      </c>
      <c r="W62" s="337" t="s">
        <v>378</v>
      </c>
      <c r="X62" s="337" t="s">
        <v>379</v>
      </c>
      <c r="Y62" s="337" t="s">
        <v>716</v>
      </c>
      <c r="Z62" s="337" t="s">
        <v>774</v>
      </c>
      <c r="AA62" s="337" t="s">
        <v>766</v>
      </c>
      <c r="AB62" s="337" t="s">
        <v>775</v>
      </c>
      <c r="AC62" s="337" t="s">
        <v>443</v>
      </c>
      <c r="AD62" s="337" t="s">
        <v>368</v>
      </c>
      <c r="AE62" s="337" t="s">
        <v>368</v>
      </c>
      <c r="AF62" s="337" t="s">
        <v>367</v>
      </c>
      <c r="AG62" s="337" t="s">
        <v>384</v>
      </c>
      <c r="AH62" s="337" t="s">
        <v>384</v>
      </c>
      <c r="AI62" s="337" t="s">
        <v>727</v>
      </c>
      <c r="AJ62" s="337" t="s">
        <v>776</v>
      </c>
      <c r="AK62" s="337" t="s">
        <v>777</v>
      </c>
      <c r="AL62" s="337" t="s">
        <v>778</v>
      </c>
      <c r="AM62" s="337" t="s">
        <v>368</v>
      </c>
      <c r="AN62" s="337" t="s">
        <v>368</v>
      </c>
      <c r="AO62" s="337" t="s">
        <v>368</v>
      </c>
      <c r="AP62" s="337">
        <v>3.1</v>
      </c>
      <c r="AQ62" s="337" t="s">
        <v>770</v>
      </c>
      <c r="AR62" s="337" t="s">
        <v>720</v>
      </c>
      <c r="AS62" s="337" t="s">
        <v>766</v>
      </c>
      <c r="AT62" s="337" t="s">
        <v>779</v>
      </c>
      <c r="AU62" s="337" t="s">
        <v>773</v>
      </c>
      <c r="AV62" s="337" t="s">
        <v>722</v>
      </c>
      <c r="AW62" s="337" t="s">
        <v>392</v>
      </c>
      <c r="AX62" s="337" t="s">
        <v>379</v>
      </c>
      <c r="AY62" s="337" t="s">
        <v>723</v>
      </c>
      <c r="AZ62" s="337" t="s">
        <v>724</v>
      </c>
      <c r="BA62" s="337" t="s">
        <v>725</v>
      </c>
      <c r="BB62" s="337" t="s">
        <v>726</v>
      </c>
      <c r="BC62" s="337" t="s">
        <v>682</v>
      </c>
      <c r="BD62" s="337">
        <v>9840</v>
      </c>
      <c r="BE62" s="337" t="s">
        <v>683</v>
      </c>
      <c r="BF62" s="337" t="s">
        <v>367</v>
      </c>
      <c r="BG62" s="337" t="s">
        <v>384</v>
      </c>
      <c r="BH62" s="337" t="s">
        <v>727</v>
      </c>
      <c r="BI62" s="337" t="s">
        <v>728</v>
      </c>
      <c r="BJ62" s="337" t="s">
        <v>729</v>
      </c>
      <c r="BK62" s="337" t="s">
        <v>368</v>
      </c>
      <c r="BL62" s="337" t="s">
        <v>730</v>
      </c>
      <c r="BM62" s="337" t="s">
        <v>731</v>
      </c>
      <c r="BN62" s="337" t="s">
        <v>716</v>
      </c>
      <c r="BO62" s="337" t="s">
        <v>720</v>
      </c>
      <c r="BP62" s="337" t="s">
        <v>732</v>
      </c>
      <c r="BQ62" s="337" t="s">
        <v>733</v>
      </c>
      <c r="BR62" s="337" t="s">
        <v>722</v>
      </c>
      <c r="BS62" s="337" t="s">
        <v>227</v>
      </c>
      <c r="BT62" s="337" t="s">
        <v>734</v>
      </c>
      <c r="BU62" s="337" t="s">
        <v>379</v>
      </c>
      <c r="BV62" s="337">
        <v>3</v>
      </c>
      <c r="BW62" s="337" t="s">
        <v>735</v>
      </c>
      <c r="BX62" s="337" t="s">
        <v>736</v>
      </c>
      <c r="BY62" s="337" t="s">
        <v>737</v>
      </c>
      <c r="BZ62" s="337">
        <v>7</v>
      </c>
      <c r="CA62" s="337" t="s">
        <v>738</v>
      </c>
      <c r="CB62" s="337" t="s">
        <v>726</v>
      </c>
      <c r="CC62" s="337" t="s">
        <v>732</v>
      </c>
      <c r="CD62" s="337" t="s">
        <v>739</v>
      </c>
      <c r="CE62" s="337" t="s">
        <v>734</v>
      </c>
      <c r="CF62" s="337" t="s">
        <v>379</v>
      </c>
      <c r="CG62" s="337" t="s">
        <v>409</v>
      </c>
      <c r="CH62" s="337" t="s">
        <v>379</v>
      </c>
      <c r="CI62" s="337" t="s">
        <v>410</v>
      </c>
      <c r="CJ62" s="337" t="s">
        <v>411</v>
      </c>
      <c r="CK62" s="337" t="s">
        <v>379</v>
      </c>
      <c r="CL62" s="337" t="s">
        <v>259</v>
      </c>
      <c r="CM62" s="337" t="s">
        <v>259</v>
      </c>
      <c r="CN62" s="337" t="s">
        <v>259</v>
      </c>
    </row>
    <row r="63" spans="1:107" hidden="1" x14ac:dyDescent="0.35">
      <c r="A63" s="337" t="s">
        <v>766</v>
      </c>
      <c r="B63" s="337" t="s">
        <v>30</v>
      </c>
      <c r="C63" s="337" t="s">
        <v>788</v>
      </c>
      <c r="D63" s="337" t="s">
        <v>424</v>
      </c>
      <c r="E63" s="337" t="s">
        <v>367</v>
      </c>
      <c r="F63" s="337" t="s">
        <v>368</v>
      </c>
      <c r="G63" s="337" t="s">
        <v>369</v>
      </c>
      <c r="H63" s="337">
        <v>17</v>
      </c>
      <c r="I63" s="337" t="s">
        <v>370</v>
      </c>
      <c r="J63" s="337">
        <v>192</v>
      </c>
      <c r="K63" s="337">
        <v>3264</v>
      </c>
      <c r="L63" s="337">
        <v>0</v>
      </c>
      <c r="M63" s="337">
        <v>3264</v>
      </c>
      <c r="N63" s="337">
        <v>0</v>
      </c>
      <c r="O63" s="337" t="s">
        <v>371</v>
      </c>
      <c r="P63" s="337" t="s">
        <v>768</v>
      </c>
      <c r="Q63" s="337" t="s">
        <v>789</v>
      </c>
      <c r="R63" s="337" t="s">
        <v>770</v>
      </c>
      <c r="S63" s="337" t="s">
        <v>259</v>
      </c>
      <c r="T63" s="337" t="s">
        <v>790</v>
      </c>
      <c r="U63" s="337" t="s">
        <v>791</v>
      </c>
      <c r="V63" s="337" t="s">
        <v>773</v>
      </c>
      <c r="W63" s="337" t="s">
        <v>378</v>
      </c>
      <c r="X63" s="337" t="s">
        <v>379</v>
      </c>
      <c r="Y63" s="337" t="s">
        <v>716</v>
      </c>
      <c r="Z63" s="337" t="s">
        <v>774</v>
      </c>
      <c r="AA63" s="337" t="s">
        <v>766</v>
      </c>
      <c r="AB63" s="337" t="s">
        <v>775</v>
      </c>
      <c r="AC63" s="337" t="s">
        <v>443</v>
      </c>
      <c r="AD63" s="337" t="s">
        <v>368</v>
      </c>
      <c r="AE63" s="337" t="s">
        <v>368</v>
      </c>
      <c r="AF63" s="337" t="s">
        <v>367</v>
      </c>
      <c r="AG63" s="337" t="s">
        <v>384</v>
      </c>
      <c r="AH63" s="337" t="s">
        <v>384</v>
      </c>
      <c r="AI63" s="337" t="s">
        <v>727</v>
      </c>
      <c r="AJ63" s="337" t="s">
        <v>776</v>
      </c>
      <c r="AK63" s="337" t="s">
        <v>777</v>
      </c>
      <c r="AL63" s="337" t="s">
        <v>778</v>
      </c>
      <c r="AM63" s="337" t="s">
        <v>368</v>
      </c>
      <c r="AN63" s="337" t="s">
        <v>368</v>
      </c>
      <c r="AO63" s="337" t="s">
        <v>368</v>
      </c>
      <c r="AP63" s="337">
        <v>3.1</v>
      </c>
      <c r="AQ63" s="337" t="s">
        <v>770</v>
      </c>
      <c r="AR63" s="337" t="s">
        <v>720</v>
      </c>
      <c r="AS63" s="337" t="s">
        <v>766</v>
      </c>
      <c r="AT63" s="337" t="s">
        <v>779</v>
      </c>
      <c r="AU63" s="337" t="s">
        <v>773</v>
      </c>
      <c r="AV63" s="337" t="s">
        <v>722</v>
      </c>
      <c r="AW63" s="337" t="s">
        <v>392</v>
      </c>
      <c r="AX63" s="337" t="s">
        <v>379</v>
      </c>
      <c r="AY63" s="337" t="s">
        <v>723</v>
      </c>
      <c r="AZ63" s="337" t="s">
        <v>724</v>
      </c>
      <c r="BA63" s="337" t="s">
        <v>725</v>
      </c>
      <c r="BB63" s="337" t="s">
        <v>726</v>
      </c>
      <c r="BC63" s="337" t="s">
        <v>682</v>
      </c>
      <c r="BD63" s="337">
        <v>9840</v>
      </c>
      <c r="BE63" s="337" t="s">
        <v>683</v>
      </c>
      <c r="BF63" s="337" t="s">
        <v>367</v>
      </c>
      <c r="BG63" s="337" t="s">
        <v>384</v>
      </c>
      <c r="BH63" s="337" t="s">
        <v>727</v>
      </c>
      <c r="BI63" s="337" t="s">
        <v>728</v>
      </c>
      <c r="BJ63" s="337" t="s">
        <v>729</v>
      </c>
      <c r="BK63" s="337" t="s">
        <v>368</v>
      </c>
      <c r="BL63" s="337" t="s">
        <v>730</v>
      </c>
      <c r="BM63" s="337" t="s">
        <v>731</v>
      </c>
      <c r="BN63" s="337" t="s">
        <v>716</v>
      </c>
      <c r="BO63" s="337" t="s">
        <v>720</v>
      </c>
      <c r="BP63" s="337" t="s">
        <v>732</v>
      </c>
      <c r="BQ63" s="337" t="s">
        <v>733</v>
      </c>
      <c r="BR63" s="337" t="s">
        <v>722</v>
      </c>
      <c r="BS63" s="337" t="s">
        <v>227</v>
      </c>
      <c r="BT63" s="337" t="s">
        <v>734</v>
      </c>
      <c r="BU63" s="337" t="s">
        <v>379</v>
      </c>
      <c r="BV63" s="337">
        <v>3</v>
      </c>
      <c r="BW63" s="337" t="s">
        <v>735</v>
      </c>
      <c r="BX63" s="337" t="s">
        <v>736</v>
      </c>
      <c r="BY63" s="337" t="s">
        <v>737</v>
      </c>
      <c r="BZ63" s="337">
        <v>7</v>
      </c>
      <c r="CA63" s="337" t="s">
        <v>738</v>
      </c>
      <c r="CB63" s="337" t="s">
        <v>726</v>
      </c>
      <c r="CC63" s="337" t="s">
        <v>732</v>
      </c>
      <c r="CD63" s="337" t="s">
        <v>739</v>
      </c>
      <c r="CE63" s="337" t="s">
        <v>734</v>
      </c>
      <c r="CF63" s="337" t="s">
        <v>379</v>
      </c>
      <c r="CG63" s="337" t="s">
        <v>409</v>
      </c>
      <c r="CH63" s="337" t="s">
        <v>379</v>
      </c>
      <c r="CI63" s="337" t="s">
        <v>410</v>
      </c>
      <c r="CJ63" s="337" t="s">
        <v>411</v>
      </c>
      <c r="CK63" s="337" t="s">
        <v>379</v>
      </c>
      <c r="CL63" s="337" t="s">
        <v>259</v>
      </c>
      <c r="CM63" s="337" t="s">
        <v>259</v>
      </c>
      <c r="CN63" s="337" t="s">
        <v>259</v>
      </c>
    </row>
    <row r="64" spans="1:107" hidden="1" x14ac:dyDescent="0.35">
      <c r="A64" s="337" t="s">
        <v>766</v>
      </c>
      <c r="B64" s="337" t="s">
        <v>30</v>
      </c>
      <c r="C64" s="337" t="s">
        <v>792</v>
      </c>
      <c r="D64" s="337" t="s">
        <v>429</v>
      </c>
      <c r="E64" s="337" t="s">
        <v>367</v>
      </c>
      <c r="F64" s="337" t="s">
        <v>368</v>
      </c>
      <c r="G64" s="337" t="s">
        <v>369</v>
      </c>
      <c r="H64" s="337">
        <v>14</v>
      </c>
      <c r="I64" s="337" t="s">
        <v>370</v>
      </c>
      <c r="J64" s="337">
        <v>122</v>
      </c>
      <c r="K64" s="337">
        <v>1708</v>
      </c>
      <c r="L64" s="337">
        <v>0</v>
      </c>
      <c r="M64" s="337">
        <v>1708</v>
      </c>
      <c r="N64" s="337">
        <v>0</v>
      </c>
      <c r="O64" s="337" t="s">
        <v>371</v>
      </c>
      <c r="P64" s="337" t="s">
        <v>768</v>
      </c>
      <c r="Q64" s="337" t="s">
        <v>793</v>
      </c>
      <c r="R64" s="337" t="s">
        <v>770</v>
      </c>
      <c r="S64" s="337" t="s">
        <v>259</v>
      </c>
      <c r="T64" s="337" t="s">
        <v>794</v>
      </c>
      <c r="U64" s="337" t="s">
        <v>795</v>
      </c>
      <c r="V64" s="337" t="s">
        <v>773</v>
      </c>
      <c r="W64" s="337" t="s">
        <v>378</v>
      </c>
      <c r="X64" s="337" t="s">
        <v>379</v>
      </c>
      <c r="Y64" s="337" t="s">
        <v>716</v>
      </c>
      <c r="Z64" s="337" t="s">
        <v>774</v>
      </c>
      <c r="AA64" s="337" t="s">
        <v>766</v>
      </c>
      <c r="AB64" s="337" t="s">
        <v>775</v>
      </c>
      <c r="AC64" s="337" t="s">
        <v>443</v>
      </c>
      <c r="AD64" s="337" t="s">
        <v>368</v>
      </c>
      <c r="AE64" s="337" t="s">
        <v>368</v>
      </c>
      <c r="AF64" s="337" t="s">
        <v>367</v>
      </c>
      <c r="AG64" s="337" t="s">
        <v>384</v>
      </c>
      <c r="AH64" s="337" t="s">
        <v>384</v>
      </c>
      <c r="AI64" s="337" t="s">
        <v>727</v>
      </c>
      <c r="AJ64" s="337" t="s">
        <v>776</v>
      </c>
      <c r="AK64" s="337" t="s">
        <v>777</v>
      </c>
      <c r="AL64" s="337" t="s">
        <v>778</v>
      </c>
      <c r="AM64" s="337" t="s">
        <v>368</v>
      </c>
      <c r="AN64" s="337" t="s">
        <v>368</v>
      </c>
      <c r="AO64" s="337" t="s">
        <v>368</v>
      </c>
      <c r="AP64" s="337">
        <v>3.1</v>
      </c>
      <c r="AQ64" s="337" t="s">
        <v>770</v>
      </c>
      <c r="AR64" s="337" t="s">
        <v>720</v>
      </c>
      <c r="AS64" s="337" t="s">
        <v>766</v>
      </c>
      <c r="AT64" s="337" t="s">
        <v>779</v>
      </c>
      <c r="AU64" s="337" t="s">
        <v>773</v>
      </c>
      <c r="AV64" s="337" t="s">
        <v>722</v>
      </c>
      <c r="AW64" s="337" t="s">
        <v>392</v>
      </c>
      <c r="AX64" s="337" t="s">
        <v>379</v>
      </c>
      <c r="AY64" s="337" t="s">
        <v>723</v>
      </c>
      <c r="AZ64" s="337" t="s">
        <v>724</v>
      </c>
      <c r="BA64" s="337" t="s">
        <v>725</v>
      </c>
      <c r="BB64" s="337" t="s">
        <v>726</v>
      </c>
      <c r="BC64" s="337" t="s">
        <v>682</v>
      </c>
      <c r="BD64" s="337">
        <v>9840</v>
      </c>
      <c r="BE64" s="337" t="s">
        <v>683</v>
      </c>
      <c r="BF64" s="337" t="s">
        <v>367</v>
      </c>
      <c r="BG64" s="337" t="s">
        <v>384</v>
      </c>
      <c r="BH64" s="337" t="s">
        <v>727</v>
      </c>
      <c r="BI64" s="337" t="s">
        <v>728</v>
      </c>
      <c r="BJ64" s="337" t="s">
        <v>729</v>
      </c>
      <c r="BK64" s="337" t="s">
        <v>368</v>
      </c>
      <c r="BL64" s="337" t="s">
        <v>730</v>
      </c>
      <c r="BM64" s="337" t="s">
        <v>731</v>
      </c>
      <c r="BN64" s="337" t="s">
        <v>716</v>
      </c>
      <c r="BO64" s="337" t="s">
        <v>720</v>
      </c>
      <c r="BP64" s="337" t="s">
        <v>732</v>
      </c>
      <c r="BQ64" s="337" t="s">
        <v>733</v>
      </c>
      <c r="BR64" s="337" t="s">
        <v>722</v>
      </c>
      <c r="BS64" s="337" t="s">
        <v>227</v>
      </c>
      <c r="BT64" s="337" t="s">
        <v>734</v>
      </c>
      <c r="BU64" s="337" t="s">
        <v>379</v>
      </c>
      <c r="BV64" s="337">
        <v>3</v>
      </c>
      <c r="BW64" s="337" t="s">
        <v>735</v>
      </c>
      <c r="BX64" s="337" t="s">
        <v>736</v>
      </c>
      <c r="BY64" s="337" t="s">
        <v>737</v>
      </c>
      <c r="BZ64" s="337">
        <v>7</v>
      </c>
      <c r="CA64" s="337" t="s">
        <v>738</v>
      </c>
      <c r="CB64" s="337" t="s">
        <v>726</v>
      </c>
      <c r="CC64" s="337" t="s">
        <v>732</v>
      </c>
      <c r="CD64" s="337" t="s">
        <v>739</v>
      </c>
      <c r="CE64" s="337" t="s">
        <v>734</v>
      </c>
      <c r="CF64" s="337" t="s">
        <v>379</v>
      </c>
      <c r="CG64" s="337" t="s">
        <v>409</v>
      </c>
      <c r="CH64" s="337" t="s">
        <v>379</v>
      </c>
      <c r="CI64" s="337" t="s">
        <v>410</v>
      </c>
      <c r="CJ64" s="337" t="s">
        <v>411</v>
      </c>
      <c r="CK64" s="337" t="s">
        <v>379</v>
      </c>
      <c r="CL64" s="337" t="s">
        <v>259</v>
      </c>
      <c r="CM64" s="337" t="s">
        <v>259</v>
      </c>
      <c r="CN64" s="337" t="s">
        <v>259</v>
      </c>
    </row>
    <row r="65" spans="1:92" hidden="1" x14ac:dyDescent="0.35">
      <c r="A65" s="337" t="s">
        <v>766</v>
      </c>
      <c r="B65" s="337" t="s">
        <v>463</v>
      </c>
      <c r="C65" s="337" t="s">
        <v>796</v>
      </c>
      <c r="D65" s="337" t="s">
        <v>465</v>
      </c>
      <c r="E65" s="337" t="s">
        <v>367</v>
      </c>
      <c r="F65" s="337" t="s">
        <v>368</v>
      </c>
      <c r="G65" s="337" t="s">
        <v>369</v>
      </c>
      <c r="H65" s="337">
        <v>1</v>
      </c>
      <c r="I65" s="337" t="s">
        <v>466</v>
      </c>
      <c r="J65" s="337">
        <v>2000</v>
      </c>
      <c r="K65" s="337">
        <v>2000</v>
      </c>
      <c r="L65" s="337">
        <v>0</v>
      </c>
      <c r="M65" s="337">
        <v>2000</v>
      </c>
      <c r="N65" s="337">
        <v>0</v>
      </c>
      <c r="O65" s="337" t="s">
        <v>371</v>
      </c>
      <c r="P65" s="337" t="s">
        <v>768</v>
      </c>
      <c r="Q65" s="337" t="s">
        <v>797</v>
      </c>
      <c r="R65" s="337" t="s">
        <v>770</v>
      </c>
      <c r="S65" s="337" t="s">
        <v>259</v>
      </c>
      <c r="T65" s="337" t="s">
        <v>798</v>
      </c>
      <c r="U65" s="337" t="s">
        <v>799</v>
      </c>
      <c r="V65" s="337" t="s">
        <v>773</v>
      </c>
      <c r="W65" s="337" t="s">
        <v>378</v>
      </c>
      <c r="X65" s="337" t="s">
        <v>379</v>
      </c>
      <c r="Y65" s="337" t="s">
        <v>716</v>
      </c>
      <c r="Z65" s="337" t="s">
        <v>774</v>
      </c>
      <c r="AA65" s="337" t="s">
        <v>766</v>
      </c>
      <c r="AB65" s="337" t="s">
        <v>775</v>
      </c>
      <c r="AC65" s="337" t="s">
        <v>443</v>
      </c>
      <c r="AD65" s="337" t="s">
        <v>368</v>
      </c>
      <c r="AE65" s="337" t="s">
        <v>368</v>
      </c>
      <c r="AF65" s="337" t="s">
        <v>367</v>
      </c>
      <c r="AG65" s="337" t="s">
        <v>384</v>
      </c>
      <c r="AH65" s="337" t="s">
        <v>384</v>
      </c>
      <c r="AI65" s="337" t="s">
        <v>727</v>
      </c>
      <c r="AJ65" s="337" t="s">
        <v>776</v>
      </c>
      <c r="AK65" s="337" t="s">
        <v>777</v>
      </c>
      <c r="AL65" s="337" t="s">
        <v>778</v>
      </c>
      <c r="AM65" s="337" t="s">
        <v>368</v>
      </c>
      <c r="AN65" s="337" t="s">
        <v>368</v>
      </c>
      <c r="AO65" s="337" t="s">
        <v>368</v>
      </c>
      <c r="AP65" s="337">
        <v>3.1</v>
      </c>
      <c r="AQ65" s="337" t="s">
        <v>770</v>
      </c>
      <c r="AR65" s="337" t="s">
        <v>720</v>
      </c>
      <c r="AS65" s="337" t="s">
        <v>766</v>
      </c>
      <c r="AT65" s="337" t="s">
        <v>779</v>
      </c>
      <c r="AU65" s="337" t="s">
        <v>773</v>
      </c>
      <c r="AV65" s="337" t="s">
        <v>722</v>
      </c>
      <c r="AW65" s="337" t="s">
        <v>392</v>
      </c>
      <c r="AX65" s="337" t="s">
        <v>379</v>
      </c>
      <c r="AY65" s="337" t="s">
        <v>723</v>
      </c>
      <c r="AZ65" s="337" t="s">
        <v>724</v>
      </c>
      <c r="BA65" s="337" t="s">
        <v>725</v>
      </c>
      <c r="BB65" s="337" t="s">
        <v>726</v>
      </c>
      <c r="BC65" s="337" t="s">
        <v>682</v>
      </c>
      <c r="BD65" s="337">
        <v>9840</v>
      </c>
      <c r="BE65" s="337" t="s">
        <v>683</v>
      </c>
      <c r="BF65" s="337" t="s">
        <v>367</v>
      </c>
      <c r="BG65" s="337" t="s">
        <v>384</v>
      </c>
      <c r="BH65" s="337" t="s">
        <v>727</v>
      </c>
      <c r="BI65" s="337" t="s">
        <v>728</v>
      </c>
      <c r="BJ65" s="337" t="s">
        <v>729</v>
      </c>
      <c r="BK65" s="337" t="s">
        <v>368</v>
      </c>
      <c r="BL65" s="337" t="s">
        <v>730</v>
      </c>
      <c r="BM65" s="337" t="s">
        <v>731</v>
      </c>
      <c r="BN65" s="337" t="s">
        <v>716</v>
      </c>
      <c r="BO65" s="337" t="s">
        <v>720</v>
      </c>
      <c r="BP65" s="337" t="s">
        <v>732</v>
      </c>
      <c r="BQ65" s="337" t="s">
        <v>733</v>
      </c>
      <c r="BR65" s="337" t="s">
        <v>722</v>
      </c>
      <c r="BS65" s="337" t="s">
        <v>227</v>
      </c>
      <c r="BT65" s="337" t="s">
        <v>734</v>
      </c>
      <c r="BU65" s="337" t="s">
        <v>379</v>
      </c>
      <c r="BV65" s="337">
        <v>3</v>
      </c>
      <c r="BW65" s="337" t="s">
        <v>735</v>
      </c>
      <c r="BX65" s="337" t="s">
        <v>736</v>
      </c>
      <c r="BY65" s="337" t="s">
        <v>737</v>
      </c>
      <c r="BZ65" s="337">
        <v>7</v>
      </c>
      <c r="CA65" s="337" t="s">
        <v>738</v>
      </c>
      <c r="CB65" s="337" t="s">
        <v>726</v>
      </c>
      <c r="CC65" s="337" t="s">
        <v>732</v>
      </c>
      <c r="CD65" s="337" t="s">
        <v>739</v>
      </c>
      <c r="CE65" s="337" t="s">
        <v>734</v>
      </c>
      <c r="CF65" s="337" t="s">
        <v>379</v>
      </c>
      <c r="CG65" s="337" t="s">
        <v>409</v>
      </c>
      <c r="CH65" s="337" t="s">
        <v>379</v>
      </c>
      <c r="CI65" s="337" t="s">
        <v>410</v>
      </c>
      <c r="CJ65" s="337" t="s">
        <v>411</v>
      </c>
      <c r="CK65" s="337" t="s">
        <v>379</v>
      </c>
      <c r="CL65" s="337" t="s">
        <v>259</v>
      </c>
      <c r="CM65" s="337" t="s">
        <v>259</v>
      </c>
      <c r="CN65" s="337" t="s">
        <v>259</v>
      </c>
    </row>
    <row r="66" spans="1:92" hidden="1" x14ac:dyDescent="0.35">
      <c r="A66" s="337" t="s">
        <v>766</v>
      </c>
      <c r="B66" s="337" t="s">
        <v>25</v>
      </c>
      <c r="C66" s="337" t="s">
        <v>800</v>
      </c>
      <c r="D66" s="337" t="s">
        <v>761</v>
      </c>
      <c r="E66" s="337" t="s">
        <v>367</v>
      </c>
      <c r="F66" s="337" t="s">
        <v>368</v>
      </c>
      <c r="G66" s="337" t="s">
        <v>369</v>
      </c>
      <c r="H66" s="337">
        <v>1</v>
      </c>
      <c r="I66" s="337" t="s">
        <v>762</v>
      </c>
      <c r="J66" s="337">
        <v>2000</v>
      </c>
      <c r="K66" s="337">
        <v>2000</v>
      </c>
      <c r="L66" s="337">
        <v>0</v>
      </c>
      <c r="M66" s="337">
        <v>2000</v>
      </c>
      <c r="N66" s="337">
        <v>0</v>
      </c>
      <c r="O66" s="337" t="s">
        <v>371</v>
      </c>
      <c r="P66" s="337" t="s">
        <v>768</v>
      </c>
      <c r="Q66" s="337" t="s">
        <v>801</v>
      </c>
      <c r="R66" s="337" t="s">
        <v>770</v>
      </c>
      <c r="S66" s="337" t="s">
        <v>259</v>
      </c>
      <c r="T66" s="337" t="s">
        <v>802</v>
      </c>
      <c r="U66" s="337" t="s">
        <v>803</v>
      </c>
      <c r="V66" s="337" t="s">
        <v>773</v>
      </c>
      <c r="W66" s="337" t="s">
        <v>378</v>
      </c>
      <c r="X66" s="337" t="s">
        <v>379</v>
      </c>
      <c r="Y66" s="337" t="s">
        <v>716</v>
      </c>
      <c r="Z66" s="337" t="s">
        <v>774</v>
      </c>
      <c r="AA66" s="337" t="s">
        <v>766</v>
      </c>
      <c r="AB66" s="337" t="s">
        <v>775</v>
      </c>
      <c r="AC66" s="337" t="s">
        <v>443</v>
      </c>
      <c r="AD66" s="337" t="s">
        <v>368</v>
      </c>
      <c r="AE66" s="337" t="s">
        <v>368</v>
      </c>
      <c r="AF66" s="337" t="s">
        <v>367</v>
      </c>
      <c r="AG66" s="337" t="s">
        <v>384</v>
      </c>
      <c r="AH66" s="337" t="s">
        <v>384</v>
      </c>
      <c r="AI66" s="337" t="s">
        <v>727</v>
      </c>
      <c r="AJ66" s="337" t="s">
        <v>776</v>
      </c>
      <c r="AK66" s="337" t="s">
        <v>777</v>
      </c>
      <c r="AL66" s="337" t="s">
        <v>778</v>
      </c>
      <c r="AM66" s="337" t="s">
        <v>368</v>
      </c>
      <c r="AN66" s="337" t="s">
        <v>368</v>
      </c>
      <c r="AO66" s="337" t="s">
        <v>368</v>
      </c>
      <c r="AP66" s="337">
        <v>3.1</v>
      </c>
      <c r="AQ66" s="337" t="s">
        <v>770</v>
      </c>
      <c r="AR66" s="337" t="s">
        <v>720</v>
      </c>
      <c r="AS66" s="337" t="s">
        <v>766</v>
      </c>
      <c r="AT66" s="337" t="s">
        <v>779</v>
      </c>
      <c r="AU66" s="337" t="s">
        <v>773</v>
      </c>
      <c r="AV66" s="337" t="s">
        <v>722</v>
      </c>
      <c r="AW66" s="337" t="s">
        <v>392</v>
      </c>
      <c r="AX66" s="337" t="s">
        <v>379</v>
      </c>
      <c r="AY66" s="337" t="s">
        <v>723</v>
      </c>
      <c r="AZ66" s="337" t="s">
        <v>724</v>
      </c>
      <c r="BA66" s="337" t="s">
        <v>725</v>
      </c>
      <c r="BB66" s="337" t="s">
        <v>726</v>
      </c>
      <c r="BC66" s="337" t="s">
        <v>682</v>
      </c>
      <c r="BD66" s="337">
        <v>9840</v>
      </c>
      <c r="BE66" s="337" t="s">
        <v>683</v>
      </c>
      <c r="BF66" s="337" t="s">
        <v>367</v>
      </c>
      <c r="BG66" s="337" t="s">
        <v>384</v>
      </c>
      <c r="BH66" s="337" t="s">
        <v>727</v>
      </c>
      <c r="BI66" s="337" t="s">
        <v>728</v>
      </c>
      <c r="BJ66" s="337" t="s">
        <v>729</v>
      </c>
      <c r="BK66" s="337" t="s">
        <v>368</v>
      </c>
      <c r="BL66" s="337" t="s">
        <v>730</v>
      </c>
      <c r="BM66" s="337" t="s">
        <v>731</v>
      </c>
      <c r="BN66" s="337" t="s">
        <v>716</v>
      </c>
      <c r="BO66" s="337" t="s">
        <v>720</v>
      </c>
      <c r="BP66" s="337" t="s">
        <v>732</v>
      </c>
      <c r="BQ66" s="337" t="s">
        <v>733</v>
      </c>
      <c r="BR66" s="337" t="s">
        <v>722</v>
      </c>
      <c r="BS66" s="337" t="s">
        <v>227</v>
      </c>
      <c r="BT66" s="337" t="s">
        <v>734</v>
      </c>
      <c r="BU66" s="337" t="s">
        <v>379</v>
      </c>
      <c r="BV66" s="337">
        <v>3</v>
      </c>
      <c r="BW66" s="337" t="s">
        <v>735</v>
      </c>
      <c r="BX66" s="337" t="s">
        <v>736</v>
      </c>
      <c r="BY66" s="337" t="s">
        <v>737</v>
      </c>
      <c r="BZ66" s="337">
        <v>7</v>
      </c>
      <c r="CA66" s="337" t="s">
        <v>738</v>
      </c>
      <c r="CB66" s="337" t="s">
        <v>726</v>
      </c>
      <c r="CC66" s="337" t="s">
        <v>732</v>
      </c>
      <c r="CD66" s="337" t="s">
        <v>739</v>
      </c>
      <c r="CE66" s="337" t="s">
        <v>734</v>
      </c>
      <c r="CF66" s="337" t="s">
        <v>379</v>
      </c>
      <c r="CG66" s="337" t="s">
        <v>409</v>
      </c>
      <c r="CH66" s="337" t="s">
        <v>379</v>
      </c>
      <c r="CI66" s="337" t="s">
        <v>410</v>
      </c>
      <c r="CJ66" s="337" t="s">
        <v>411</v>
      </c>
      <c r="CK66" s="337" t="s">
        <v>379</v>
      </c>
      <c r="CL66" s="337" t="s">
        <v>259</v>
      </c>
      <c r="CM66" s="337" t="s">
        <v>259</v>
      </c>
      <c r="CN66" s="337" t="s">
        <v>259</v>
      </c>
    </row>
    <row r="67" spans="1:92" hidden="1" x14ac:dyDescent="0.35">
      <c r="A67" s="337" t="s">
        <v>804</v>
      </c>
      <c r="B67" s="337" t="s">
        <v>28</v>
      </c>
      <c r="C67" s="337" t="s">
        <v>805</v>
      </c>
      <c r="D67" s="337" t="s">
        <v>413</v>
      </c>
      <c r="E67" s="337" t="s">
        <v>367</v>
      </c>
      <c r="F67" s="337" t="s">
        <v>368</v>
      </c>
      <c r="G67" s="337" t="s">
        <v>369</v>
      </c>
      <c r="H67" s="337">
        <v>28</v>
      </c>
      <c r="I67" s="337" t="s">
        <v>370</v>
      </c>
      <c r="J67" s="337">
        <v>200</v>
      </c>
      <c r="K67" s="337">
        <v>5600</v>
      </c>
      <c r="L67" s="337">
        <v>5600</v>
      </c>
      <c r="M67" s="337">
        <v>0</v>
      </c>
      <c r="N67" s="337">
        <v>0</v>
      </c>
      <c r="O67" s="337" t="s">
        <v>371</v>
      </c>
      <c r="P67" s="337" t="s">
        <v>806</v>
      </c>
      <c r="Q67" s="337" t="s">
        <v>807</v>
      </c>
      <c r="R67" s="337" t="s">
        <v>808</v>
      </c>
      <c r="S67" s="337" t="s">
        <v>259</v>
      </c>
      <c r="T67" s="337" t="s">
        <v>809</v>
      </c>
      <c r="U67" s="337" t="s">
        <v>810</v>
      </c>
      <c r="V67" s="337" t="s">
        <v>811</v>
      </c>
      <c r="W67" s="337" t="s">
        <v>378</v>
      </c>
      <c r="X67" s="337" t="s">
        <v>379</v>
      </c>
      <c r="Y67" s="337" t="s">
        <v>812</v>
      </c>
      <c r="Z67" s="337" t="s">
        <v>813</v>
      </c>
      <c r="AA67" s="337" t="s">
        <v>804</v>
      </c>
      <c r="AB67" s="337" t="s">
        <v>814</v>
      </c>
      <c r="AC67" s="337" t="s">
        <v>815</v>
      </c>
      <c r="AD67" s="337" t="s">
        <v>368</v>
      </c>
      <c r="AE67" s="337" t="s">
        <v>368</v>
      </c>
      <c r="AF67" s="337" t="s">
        <v>367</v>
      </c>
      <c r="AG67" s="337" t="s">
        <v>384</v>
      </c>
      <c r="AH67" s="337" t="s">
        <v>384</v>
      </c>
      <c r="AI67" s="337" t="s">
        <v>727</v>
      </c>
      <c r="AJ67" s="337" t="s">
        <v>816</v>
      </c>
      <c r="AK67" s="337" t="s">
        <v>730</v>
      </c>
      <c r="AL67" s="337" t="s">
        <v>778</v>
      </c>
      <c r="AM67" s="337" t="s">
        <v>368</v>
      </c>
      <c r="AN67" s="337" t="s">
        <v>368</v>
      </c>
      <c r="AO67" s="337" t="s">
        <v>368</v>
      </c>
      <c r="AP67" s="337">
        <v>3.2</v>
      </c>
      <c r="AQ67" s="337" t="s">
        <v>808</v>
      </c>
      <c r="AR67" s="337" t="s">
        <v>817</v>
      </c>
      <c r="AS67" s="337" t="s">
        <v>804</v>
      </c>
      <c r="AT67" s="337" t="s">
        <v>818</v>
      </c>
      <c r="AU67" s="337" t="s">
        <v>811</v>
      </c>
      <c r="AV67" s="337" t="s">
        <v>819</v>
      </c>
      <c r="AW67" s="337" t="s">
        <v>392</v>
      </c>
      <c r="AX67" s="337" t="s">
        <v>379</v>
      </c>
      <c r="AY67" s="337" t="s">
        <v>820</v>
      </c>
      <c r="AZ67" s="337" t="s">
        <v>821</v>
      </c>
      <c r="BA67" s="337" t="s">
        <v>822</v>
      </c>
      <c r="BB67" s="337" t="s">
        <v>726</v>
      </c>
      <c r="BC67" s="337" t="s">
        <v>823</v>
      </c>
      <c r="BD67" s="337">
        <v>35</v>
      </c>
      <c r="BE67" s="337" t="s">
        <v>824</v>
      </c>
      <c r="BF67" s="337" t="s">
        <v>367</v>
      </c>
      <c r="BG67" s="337" t="s">
        <v>384</v>
      </c>
      <c r="BH67" s="337" t="s">
        <v>385</v>
      </c>
      <c r="BI67" s="337" t="s">
        <v>825</v>
      </c>
      <c r="BJ67" s="337" t="s">
        <v>826</v>
      </c>
      <c r="BK67" s="337" t="s">
        <v>368</v>
      </c>
      <c r="BL67" s="337" t="s">
        <v>686</v>
      </c>
      <c r="BM67" s="337" t="s">
        <v>827</v>
      </c>
      <c r="BN67" s="337" t="s">
        <v>812</v>
      </c>
      <c r="BO67" s="337" t="s">
        <v>817</v>
      </c>
      <c r="BP67" s="337" t="s">
        <v>732</v>
      </c>
      <c r="BQ67" s="337" t="s">
        <v>828</v>
      </c>
      <c r="BR67" s="337" t="s">
        <v>819</v>
      </c>
      <c r="BS67" s="337" t="s">
        <v>227</v>
      </c>
      <c r="BT67" s="337" t="s">
        <v>734</v>
      </c>
      <c r="BU67" s="337" t="s">
        <v>379</v>
      </c>
      <c r="BV67" s="337">
        <v>3</v>
      </c>
      <c r="BW67" s="337" t="s">
        <v>735</v>
      </c>
      <c r="BX67" s="337" t="s">
        <v>736</v>
      </c>
      <c r="BY67" s="337" t="s">
        <v>737</v>
      </c>
      <c r="BZ67" s="337">
        <v>7</v>
      </c>
      <c r="CA67" s="337" t="s">
        <v>738</v>
      </c>
      <c r="CB67" s="337" t="s">
        <v>726</v>
      </c>
      <c r="CC67" s="337" t="s">
        <v>732</v>
      </c>
      <c r="CD67" s="337" t="s">
        <v>739</v>
      </c>
      <c r="CE67" s="337" t="s">
        <v>734</v>
      </c>
      <c r="CF67" s="337" t="s">
        <v>379</v>
      </c>
      <c r="CG67" s="337" t="s">
        <v>409</v>
      </c>
      <c r="CH67" s="337" t="s">
        <v>379</v>
      </c>
      <c r="CI67" s="337" t="s">
        <v>410</v>
      </c>
      <c r="CJ67" s="337" t="s">
        <v>411</v>
      </c>
      <c r="CK67" s="337" t="s">
        <v>379</v>
      </c>
      <c r="CL67" s="337" t="s">
        <v>259</v>
      </c>
      <c r="CM67" s="337" t="s">
        <v>259</v>
      </c>
      <c r="CN67" s="337" t="s">
        <v>259</v>
      </c>
    </row>
    <row r="68" spans="1:92" hidden="1" x14ac:dyDescent="0.35">
      <c r="A68" s="337" t="s">
        <v>804</v>
      </c>
      <c r="B68" s="337" t="s">
        <v>30</v>
      </c>
      <c r="C68" s="337" t="s">
        <v>829</v>
      </c>
      <c r="D68" s="337" t="s">
        <v>429</v>
      </c>
      <c r="E68" s="337" t="s">
        <v>367</v>
      </c>
      <c r="F68" s="337" t="s">
        <v>368</v>
      </c>
      <c r="G68" s="337" t="s">
        <v>369</v>
      </c>
      <c r="H68" s="337">
        <v>7</v>
      </c>
      <c r="I68" s="337" t="s">
        <v>370</v>
      </c>
      <c r="J68" s="337">
        <v>122</v>
      </c>
      <c r="K68" s="337">
        <v>854</v>
      </c>
      <c r="L68" s="337">
        <v>854</v>
      </c>
      <c r="M68" s="337">
        <v>0</v>
      </c>
      <c r="N68" s="337">
        <v>0</v>
      </c>
      <c r="O68" s="337" t="s">
        <v>371</v>
      </c>
      <c r="P68" s="337" t="s">
        <v>806</v>
      </c>
      <c r="Q68" s="337" t="s">
        <v>830</v>
      </c>
      <c r="R68" s="337" t="s">
        <v>808</v>
      </c>
      <c r="S68" s="337" t="s">
        <v>259</v>
      </c>
      <c r="T68" s="337" t="s">
        <v>831</v>
      </c>
      <c r="U68" s="337" t="s">
        <v>832</v>
      </c>
      <c r="V68" s="337" t="s">
        <v>811</v>
      </c>
      <c r="W68" s="337" t="s">
        <v>378</v>
      </c>
      <c r="X68" s="337" t="s">
        <v>379</v>
      </c>
      <c r="Y68" s="337" t="s">
        <v>812</v>
      </c>
      <c r="Z68" s="337" t="s">
        <v>813</v>
      </c>
      <c r="AA68" s="337" t="s">
        <v>804</v>
      </c>
      <c r="AB68" s="337" t="s">
        <v>814</v>
      </c>
      <c r="AC68" s="337" t="s">
        <v>815</v>
      </c>
      <c r="AD68" s="337" t="s">
        <v>368</v>
      </c>
      <c r="AE68" s="337" t="s">
        <v>368</v>
      </c>
      <c r="AF68" s="337" t="s">
        <v>367</v>
      </c>
      <c r="AG68" s="337" t="s">
        <v>384</v>
      </c>
      <c r="AH68" s="337" t="s">
        <v>384</v>
      </c>
      <c r="AI68" s="337" t="s">
        <v>727</v>
      </c>
      <c r="AJ68" s="337" t="s">
        <v>816</v>
      </c>
      <c r="AK68" s="337" t="s">
        <v>730</v>
      </c>
      <c r="AL68" s="337" t="s">
        <v>778</v>
      </c>
      <c r="AM68" s="337" t="s">
        <v>368</v>
      </c>
      <c r="AN68" s="337" t="s">
        <v>368</v>
      </c>
      <c r="AO68" s="337" t="s">
        <v>368</v>
      </c>
      <c r="AP68" s="337">
        <v>3.2</v>
      </c>
      <c r="AQ68" s="337" t="s">
        <v>808</v>
      </c>
      <c r="AR68" s="337" t="s">
        <v>817</v>
      </c>
      <c r="AS68" s="337" t="s">
        <v>804</v>
      </c>
      <c r="AT68" s="337" t="s">
        <v>818</v>
      </c>
      <c r="AU68" s="337" t="s">
        <v>811</v>
      </c>
      <c r="AV68" s="337" t="s">
        <v>819</v>
      </c>
      <c r="AW68" s="337" t="s">
        <v>392</v>
      </c>
      <c r="AX68" s="337" t="s">
        <v>379</v>
      </c>
      <c r="AY68" s="337" t="s">
        <v>820</v>
      </c>
      <c r="AZ68" s="337" t="s">
        <v>821</v>
      </c>
      <c r="BA68" s="337" t="s">
        <v>822</v>
      </c>
      <c r="BB68" s="337" t="s">
        <v>726</v>
      </c>
      <c r="BC68" s="337" t="s">
        <v>823</v>
      </c>
      <c r="BD68" s="337">
        <v>35</v>
      </c>
      <c r="BE68" s="337" t="s">
        <v>824</v>
      </c>
      <c r="BF68" s="337" t="s">
        <v>367</v>
      </c>
      <c r="BG68" s="337" t="s">
        <v>384</v>
      </c>
      <c r="BH68" s="337" t="s">
        <v>385</v>
      </c>
      <c r="BI68" s="337" t="s">
        <v>825</v>
      </c>
      <c r="BJ68" s="337" t="s">
        <v>826</v>
      </c>
      <c r="BK68" s="337" t="s">
        <v>368</v>
      </c>
      <c r="BL68" s="337" t="s">
        <v>686</v>
      </c>
      <c r="BM68" s="337" t="s">
        <v>827</v>
      </c>
      <c r="BN68" s="337" t="s">
        <v>812</v>
      </c>
      <c r="BO68" s="337" t="s">
        <v>817</v>
      </c>
      <c r="BP68" s="337" t="s">
        <v>732</v>
      </c>
      <c r="BQ68" s="337" t="s">
        <v>828</v>
      </c>
      <c r="BR68" s="337" t="s">
        <v>819</v>
      </c>
      <c r="BS68" s="337" t="s">
        <v>227</v>
      </c>
      <c r="BT68" s="337" t="s">
        <v>734</v>
      </c>
      <c r="BU68" s="337" t="s">
        <v>379</v>
      </c>
      <c r="BV68" s="337">
        <v>3</v>
      </c>
      <c r="BW68" s="337" t="s">
        <v>735</v>
      </c>
      <c r="BX68" s="337" t="s">
        <v>736</v>
      </c>
      <c r="BY68" s="337" t="s">
        <v>737</v>
      </c>
      <c r="BZ68" s="337">
        <v>7</v>
      </c>
      <c r="CA68" s="337" t="s">
        <v>738</v>
      </c>
      <c r="CB68" s="337" t="s">
        <v>726</v>
      </c>
      <c r="CC68" s="337" t="s">
        <v>732</v>
      </c>
      <c r="CD68" s="337" t="s">
        <v>739</v>
      </c>
      <c r="CE68" s="337" t="s">
        <v>734</v>
      </c>
      <c r="CF68" s="337" t="s">
        <v>379</v>
      </c>
      <c r="CG68" s="337" t="s">
        <v>409</v>
      </c>
      <c r="CH68" s="337" t="s">
        <v>379</v>
      </c>
      <c r="CI68" s="337" t="s">
        <v>410</v>
      </c>
      <c r="CJ68" s="337" t="s">
        <v>411</v>
      </c>
      <c r="CK68" s="337" t="s">
        <v>379</v>
      </c>
      <c r="CL68" s="337" t="s">
        <v>259</v>
      </c>
      <c r="CM68" s="337" t="s">
        <v>259</v>
      </c>
      <c r="CN68" s="337" t="s">
        <v>259</v>
      </c>
    </row>
    <row r="69" spans="1:92" hidden="1" x14ac:dyDescent="0.35">
      <c r="A69" s="337" t="s">
        <v>804</v>
      </c>
      <c r="B69" s="337" t="s">
        <v>463</v>
      </c>
      <c r="C69" s="337" t="s">
        <v>833</v>
      </c>
      <c r="D69" s="337" t="s">
        <v>834</v>
      </c>
      <c r="E69" s="337" t="s">
        <v>367</v>
      </c>
      <c r="F69" s="337" t="s">
        <v>368</v>
      </c>
      <c r="G69" s="337" t="s">
        <v>369</v>
      </c>
      <c r="H69" s="337">
        <v>1</v>
      </c>
      <c r="I69" s="337" t="s">
        <v>835</v>
      </c>
      <c r="J69" s="337">
        <v>2500</v>
      </c>
      <c r="K69" s="337">
        <v>2500</v>
      </c>
      <c r="L69" s="337">
        <v>1666.6667</v>
      </c>
      <c r="M69" s="337">
        <v>833.33330000000001</v>
      </c>
      <c r="N69" s="337">
        <v>0</v>
      </c>
      <c r="O69" s="337" t="s">
        <v>371</v>
      </c>
      <c r="P69" s="337" t="s">
        <v>806</v>
      </c>
      <c r="Q69" s="337" t="s">
        <v>836</v>
      </c>
      <c r="R69" s="337" t="s">
        <v>808</v>
      </c>
      <c r="S69" s="337" t="s">
        <v>259</v>
      </c>
      <c r="T69" s="337" t="s">
        <v>837</v>
      </c>
      <c r="U69" s="337" t="s">
        <v>838</v>
      </c>
      <c r="V69" s="337" t="s">
        <v>811</v>
      </c>
      <c r="W69" s="337" t="s">
        <v>378</v>
      </c>
      <c r="X69" s="337" t="s">
        <v>379</v>
      </c>
      <c r="Y69" s="337" t="s">
        <v>812</v>
      </c>
      <c r="Z69" s="337" t="s">
        <v>813</v>
      </c>
      <c r="AA69" s="337" t="s">
        <v>804</v>
      </c>
      <c r="AB69" s="337" t="s">
        <v>814</v>
      </c>
      <c r="AC69" s="337" t="s">
        <v>815</v>
      </c>
      <c r="AD69" s="337" t="s">
        <v>368</v>
      </c>
      <c r="AE69" s="337" t="s">
        <v>368</v>
      </c>
      <c r="AF69" s="337" t="s">
        <v>367</v>
      </c>
      <c r="AG69" s="337" t="s">
        <v>384</v>
      </c>
      <c r="AH69" s="337" t="s">
        <v>384</v>
      </c>
      <c r="AI69" s="337" t="s">
        <v>727</v>
      </c>
      <c r="AJ69" s="337" t="s">
        <v>816</v>
      </c>
      <c r="AK69" s="337" t="s">
        <v>730</v>
      </c>
      <c r="AL69" s="337" t="s">
        <v>778</v>
      </c>
      <c r="AM69" s="337" t="s">
        <v>368</v>
      </c>
      <c r="AN69" s="337" t="s">
        <v>368</v>
      </c>
      <c r="AO69" s="337" t="s">
        <v>368</v>
      </c>
      <c r="AP69" s="337">
        <v>3.2</v>
      </c>
      <c r="AQ69" s="337" t="s">
        <v>808</v>
      </c>
      <c r="AR69" s="337" t="s">
        <v>817</v>
      </c>
      <c r="AS69" s="337" t="s">
        <v>804</v>
      </c>
      <c r="AT69" s="337" t="s">
        <v>818</v>
      </c>
      <c r="AU69" s="337" t="s">
        <v>811</v>
      </c>
      <c r="AV69" s="337" t="s">
        <v>819</v>
      </c>
      <c r="AW69" s="337" t="s">
        <v>392</v>
      </c>
      <c r="AX69" s="337" t="s">
        <v>379</v>
      </c>
      <c r="AY69" s="337" t="s">
        <v>820</v>
      </c>
      <c r="AZ69" s="337" t="s">
        <v>821</v>
      </c>
      <c r="BA69" s="337" t="s">
        <v>822</v>
      </c>
      <c r="BB69" s="337" t="s">
        <v>726</v>
      </c>
      <c r="BC69" s="337" t="s">
        <v>823</v>
      </c>
      <c r="BD69" s="337">
        <v>35</v>
      </c>
      <c r="BE69" s="337" t="s">
        <v>824</v>
      </c>
      <c r="BF69" s="337" t="s">
        <v>367</v>
      </c>
      <c r="BG69" s="337" t="s">
        <v>384</v>
      </c>
      <c r="BH69" s="337" t="s">
        <v>385</v>
      </c>
      <c r="BI69" s="337" t="s">
        <v>825</v>
      </c>
      <c r="BJ69" s="337" t="s">
        <v>826</v>
      </c>
      <c r="BK69" s="337" t="s">
        <v>368</v>
      </c>
      <c r="BL69" s="337" t="s">
        <v>686</v>
      </c>
      <c r="BM69" s="337" t="s">
        <v>827</v>
      </c>
      <c r="BN69" s="337" t="s">
        <v>812</v>
      </c>
      <c r="BO69" s="337" t="s">
        <v>817</v>
      </c>
      <c r="BP69" s="337" t="s">
        <v>732</v>
      </c>
      <c r="BQ69" s="337" t="s">
        <v>828</v>
      </c>
      <c r="BR69" s="337" t="s">
        <v>819</v>
      </c>
      <c r="BS69" s="337" t="s">
        <v>227</v>
      </c>
      <c r="BT69" s="337" t="s">
        <v>734</v>
      </c>
      <c r="BU69" s="337" t="s">
        <v>379</v>
      </c>
      <c r="BV69" s="337">
        <v>3</v>
      </c>
      <c r="BW69" s="337" t="s">
        <v>735</v>
      </c>
      <c r="BX69" s="337" t="s">
        <v>736</v>
      </c>
      <c r="BY69" s="337" t="s">
        <v>737</v>
      </c>
      <c r="BZ69" s="337">
        <v>7</v>
      </c>
      <c r="CA69" s="337" t="s">
        <v>738</v>
      </c>
      <c r="CB69" s="337" t="s">
        <v>726</v>
      </c>
      <c r="CC69" s="337" t="s">
        <v>732</v>
      </c>
      <c r="CD69" s="337" t="s">
        <v>739</v>
      </c>
      <c r="CE69" s="337" t="s">
        <v>734</v>
      </c>
      <c r="CF69" s="337" t="s">
        <v>379</v>
      </c>
      <c r="CG69" s="337" t="s">
        <v>409</v>
      </c>
      <c r="CH69" s="337" t="s">
        <v>379</v>
      </c>
      <c r="CI69" s="337" t="s">
        <v>410</v>
      </c>
      <c r="CJ69" s="337" t="s">
        <v>411</v>
      </c>
      <c r="CK69" s="337" t="s">
        <v>379</v>
      </c>
      <c r="CL69" s="337" t="s">
        <v>259</v>
      </c>
      <c r="CM69" s="337" t="s">
        <v>259</v>
      </c>
      <c r="CN69" s="337" t="s">
        <v>259</v>
      </c>
    </row>
    <row r="70" spans="1:92" hidden="1" x14ac:dyDescent="0.35">
      <c r="A70" s="337" t="s">
        <v>804</v>
      </c>
      <c r="B70" s="337" t="s">
        <v>25</v>
      </c>
      <c r="C70" s="337" t="s">
        <v>839</v>
      </c>
      <c r="D70" s="337" t="s">
        <v>761</v>
      </c>
      <c r="E70" s="337" t="s">
        <v>367</v>
      </c>
      <c r="F70" s="337" t="s">
        <v>368</v>
      </c>
      <c r="G70" s="337" t="s">
        <v>369</v>
      </c>
      <c r="H70" s="337">
        <v>1</v>
      </c>
      <c r="I70" s="337" t="s">
        <v>762</v>
      </c>
      <c r="J70" s="337">
        <v>30000</v>
      </c>
      <c r="K70" s="337">
        <v>30000</v>
      </c>
      <c r="L70" s="337">
        <v>20000</v>
      </c>
      <c r="M70" s="337">
        <v>10000</v>
      </c>
      <c r="N70" s="337">
        <v>0</v>
      </c>
      <c r="O70" s="337" t="s">
        <v>371</v>
      </c>
      <c r="P70" s="337" t="s">
        <v>806</v>
      </c>
      <c r="Q70" s="337" t="s">
        <v>840</v>
      </c>
      <c r="R70" s="337" t="s">
        <v>808</v>
      </c>
      <c r="S70" s="337" t="s">
        <v>259</v>
      </c>
      <c r="T70" s="337" t="s">
        <v>841</v>
      </c>
      <c r="U70" s="337" t="s">
        <v>842</v>
      </c>
      <c r="V70" s="337" t="s">
        <v>811</v>
      </c>
      <c r="W70" s="337" t="s">
        <v>378</v>
      </c>
      <c r="X70" s="337" t="s">
        <v>379</v>
      </c>
      <c r="Y70" s="337" t="s">
        <v>812</v>
      </c>
      <c r="Z70" s="337" t="s">
        <v>813</v>
      </c>
      <c r="AA70" s="337" t="s">
        <v>804</v>
      </c>
      <c r="AB70" s="337" t="s">
        <v>814</v>
      </c>
      <c r="AC70" s="337" t="s">
        <v>815</v>
      </c>
      <c r="AD70" s="337" t="s">
        <v>368</v>
      </c>
      <c r="AE70" s="337" t="s">
        <v>368</v>
      </c>
      <c r="AF70" s="337" t="s">
        <v>367</v>
      </c>
      <c r="AG70" s="337" t="s">
        <v>384</v>
      </c>
      <c r="AH70" s="337" t="s">
        <v>384</v>
      </c>
      <c r="AI70" s="337" t="s">
        <v>727</v>
      </c>
      <c r="AJ70" s="337" t="s">
        <v>816</v>
      </c>
      <c r="AK70" s="337" t="s">
        <v>730</v>
      </c>
      <c r="AL70" s="337" t="s">
        <v>778</v>
      </c>
      <c r="AM70" s="337" t="s">
        <v>368</v>
      </c>
      <c r="AN70" s="337" t="s">
        <v>368</v>
      </c>
      <c r="AO70" s="337" t="s">
        <v>368</v>
      </c>
      <c r="AP70" s="337">
        <v>3.2</v>
      </c>
      <c r="AQ70" s="337" t="s">
        <v>808</v>
      </c>
      <c r="AR70" s="337" t="s">
        <v>817</v>
      </c>
      <c r="AS70" s="337" t="s">
        <v>804</v>
      </c>
      <c r="AT70" s="337" t="s">
        <v>818</v>
      </c>
      <c r="AU70" s="337" t="s">
        <v>811</v>
      </c>
      <c r="AV70" s="337" t="s">
        <v>819</v>
      </c>
      <c r="AW70" s="337" t="s">
        <v>392</v>
      </c>
      <c r="AX70" s="337" t="s">
        <v>379</v>
      </c>
      <c r="AY70" s="337" t="s">
        <v>820</v>
      </c>
      <c r="AZ70" s="337" t="s">
        <v>821</v>
      </c>
      <c r="BA70" s="337" t="s">
        <v>822</v>
      </c>
      <c r="BB70" s="337" t="s">
        <v>726</v>
      </c>
      <c r="BC70" s="337" t="s">
        <v>823</v>
      </c>
      <c r="BD70" s="337">
        <v>35</v>
      </c>
      <c r="BE70" s="337" t="s">
        <v>824</v>
      </c>
      <c r="BF70" s="337" t="s">
        <v>367</v>
      </c>
      <c r="BG70" s="337" t="s">
        <v>384</v>
      </c>
      <c r="BH70" s="337" t="s">
        <v>385</v>
      </c>
      <c r="BI70" s="337" t="s">
        <v>825</v>
      </c>
      <c r="BJ70" s="337" t="s">
        <v>826</v>
      </c>
      <c r="BK70" s="337" t="s">
        <v>368</v>
      </c>
      <c r="BL70" s="337" t="s">
        <v>686</v>
      </c>
      <c r="BM70" s="337" t="s">
        <v>827</v>
      </c>
      <c r="BN70" s="337" t="s">
        <v>812</v>
      </c>
      <c r="BO70" s="337" t="s">
        <v>817</v>
      </c>
      <c r="BP70" s="337" t="s">
        <v>732</v>
      </c>
      <c r="BQ70" s="337" t="s">
        <v>828</v>
      </c>
      <c r="BR70" s="337" t="s">
        <v>819</v>
      </c>
      <c r="BS70" s="337" t="s">
        <v>227</v>
      </c>
      <c r="BT70" s="337" t="s">
        <v>734</v>
      </c>
      <c r="BU70" s="337" t="s">
        <v>379</v>
      </c>
      <c r="BV70" s="337">
        <v>3</v>
      </c>
      <c r="BW70" s="337" t="s">
        <v>735</v>
      </c>
      <c r="BX70" s="337" t="s">
        <v>736</v>
      </c>
      <c r="BY70" s="337" t="s">
        <v>737</v>
      </c>
      <c r="BZ70" s="337">
        <v>7</v>
      </c>
      <c r="CA70" s="337" t="s">
        <v>738</v>
      </c>
      <c r="CB70" s="337" t="s">
        <v>726</v>
      </c>
      <c r="CC70" s="337" t="s">
        <v>732</v>
      </c>
      <c r="CD70" s="337" t="s">
        <v>739</v>
      </c>
      <c r="CE70" s="337" t="s">
        <v>734</v>
      </c>
      <c r="CF70" s="337" t="s">
        <v>379</v>
      </c>
      <c r="CG70" s="337" t="s">
        <v>409</v>
      </c>
      <c r="CH70" s="337" t="s">
        <v>379</v>
      </c>
      <c r="CI70" s="337" t="s">
        <v>410</v>
      </c>
      <c r="CJ70" s="337" t="s">
        <v>411</v>
      </c>
      <c r="CK70" s="337" t="s">
        <v>379</v>
      </c>
      <c r="CL70" s="337" t="s">
        <v>259</v>
      </c>
      <c r="CM70" s="337" t="s">
        <v>259</v>
      </c>
      <c r="CN70" s="337" t="s">
        <v>259</v>
      </c>
    </row>
    <row r="71" spans="1:92" hidden="1" x14ac:dyDescent="0.35">
      <c r="A71" s="337" t="s">
        <v>843</v>
      </c>
      <c r="B71" s="337" t="s">
        <v>28</v>
      </c>
      <c r="C71" s="337" t="s">
        <v>844</v>
      </c>
      <c r="D71" s="337" t="s">
        <v>413</v>
      </c>
      <c r="E71" s="337" t="s">
        <v>367</v>
      </c>
      <c r="F71" s="337" t="s">
        <v>368</v>
      </c>
      <c r="G71" s="337" t="s">
        <v>369</v>
      </c>
      <c r="H71" s="337">
        <v>30</v>
      </c>
      <c r="I71" s="337" t="s">
        <v>370</v>
      </c>
      <c r="J71" s="337">
        <v>200</v>
      </c>
      <c r="K71" s="337">
        <v>6000</v>
      </c>
      <c r="L71" s="337">
        <v>0</v>
      </c>
      <c r="M71" s="337">
        <v>6000</v>
      </c>
      <c r="N71" s="337">
        <v>0</v>
      </c>
      <c r="O71" s="337" t="s">
        <v>371</v>
      </c>
      <c r="P71" s="337" t="s">
        <v>845</v>
      </c>
      <c r="Q71" s="337" t="s">
        <v>846</v>
      </c>
      <c r="R71" s="337" t="s">
        <v>847</v>
      </c>
      <c r="S71" s="337" t="s">
        <v>259</v>
      </c>
      <c r="T71" s="337" t="s">
        <v>848</v>
      </c>
      <c r="U71" s="337" t="s">
        <v>849</v>
      </c>
      <c r="V71" s="337" t="s">
        <v>850</v>
      </c>
      <c r="W71" s="337" t="s">
        <v>378</v>
      </c>
      <c r="X71" s="337" t="s">
        <v>379</v>
      </c>
      <c r="Y71" s="337" t="s">
        <v>812</v>
      </c>
      <c r="Z71" s="337" t="s">
        <v>851</v>
      </c>
      <c r="AA71" s="337" t="s">
        <v>843</v>
      </c>
      <c r="AB71" s="337" t="s">
        <v>852</v>
      </c>
      <c r="AC71" s="337" t="s">
        <v>853</v>
      </c>
      <c r="AD71" s="337" t="s">
        <v>368</v>
      </c>
      <c r="AE71" s="337" t="s">
        <v>368</v>
      </c>
      <c r="AF71" s="337" t="s">
        <v>367</v>
      </c>
      <c r="AG71" s="337" t="s">
        <v>384</v>
      </c>
      <c r="AH71" s="337" t="s">
        <v>384</v>
      </c>
      <c r="AI71" s="337" t="s">
        <v>727</v>
      </c>
      <c r="AJ71" s="337" t="s">
        <v>816</v>
      </c>
      <c r="AK71" s="337" t="s">
        <v>730</v>
      </c>
      <c r="AL71" s="337" t="s">
        <v>778</v>
      </c>
      <c r="AM71" s="337" t="s">
        <v>368</v>
      </c>
      <c r="AN71" s="337" t="s">
        <v>368</v>
      </c>
      <c r="AO71" s="337" t="s">
        <v>368</v>
      </c>
      <c r="AP71" s="337">
        <v>3.2</v>
      </c>
      <c r="AQ71" s="337" t="s">
        <v>847</v>
      </c>
      <c r="AR71" s="337" t="s">
        <v>817</v>
      </c>
      <c r="AS71" s="337" t="s">
        <v>843</v>
      </c>
      <c r="AT71" s="337" t="s">
        <v>854</v>
      </c>
      <c r="AU71" s="337" t="s">
        <v>850</v>
      </c>
      <c r="AV71" s="337" t="s">
        <v>819</v>
      </c>
      <c r="AW71" s="337" t="s">
        <v>392</v>
      </c>
      <c r="AX71" s="337" t="s">
        <v>379</v>
      </c>
      <c r="AY71" s="337" t="s">
        <v>820</v>
      </c>
      <c r="AZ71" s="337" t="s">
        <v>821</v>
      </c>
      <c r="BA71" s="337" t="s">
        <v>822</v>
      </c>
      <c r="BB71" s="337" t="s">
        <v>726</v>
      </c>
      <c r="BC71" s="337" t="s">
        <v>823</v>
      </c>
      <c r="BD71" s="337">
        <v>35</v>
      </c>
      <c r="BE71" s="337" t="s">
        <v>824</v>
      </c>
      <c r="BF71" s="337" t="s">
        <v>367</v>
      </c>
      <c r="BG71" s="337" t="s">
        <v>384</v>
      </c>
      <c r="BH71" s="337" t="s">
        <v>385</v>
      </c>
      <c r="BI71" s="337" t="s">
        <v>825</v>
      </c>
      <c r="BJ71" s="337" t="s">
        <v>826</v>
      </c>
      <c r="BK71" s="337" t="s">
        <v>368</v>
      </c>
      <c r="BL71" s="337" t="s">
        <v>686</v>
      </c>
      <c r="BM71" s="337" t="s">
        <v>827</v>
      </c>
      <c r="BN71" s="337" t="s">
        <v>812</v>
      </c>
      <c r="BO71" s="337" t="s">
        <v>817</v>
      </c>
      <c r="BP71" s="337" t="s">
        <v>732</v>
      </c>
      <c r="BQ71" s="337" t="s">
        <v>828</v>
      </c>
      <c r="BR71" s="337" t="s">
        <v>819</v>
      </c>
      <c r="BS71" s="337" t="s">
        <v>227</v>
      </c>
      <c r="BT71" s="337" t="s">
        <v>734</v>
      </c>
      <c r="BU71" s="337" t="s">
        <v>379</v>
      </c>
      <c r="BV71" s="337">
        <v>3</v>
      </c>
      <c r="BW71" s="337" t="s">
        <v>735</v>
      </c>
      <c r="BX71" s="337" t="s">
        <v>736</v>
      </c>
      <c r="BY71" s="337" t="s">
        <v>737</v>
      </c>
      <c r="BZ71" s="337">
        <v>7</v>
      </c>
      <c r="CA71" s="337" t="s">
        <v>738</v>
      </c>
      <c r="CB71" s="337" t="s">
        <v>726</v>
      </c>
      <c r="CC71" s="337" t="s">
        <v>732</v>
      </c>
      <c r="CD71" s="337" t="s">
        <v>739</v>
      </c>
      <c r="CE71" s="337" t="s">
        <v>734</v>
      </c>
      <c r="CF71" s="337" t="s">
        <v>379</v>
      </c>
      <c r="CG71" s="337" t="s">
        <v>409</v>
      </c>
      <c r="CH71" s="337" t="s">
        <v>379</v>
      </c>
      <c r="CI71" s="337" t="s">
        <v>410</v>
      </c>
      <c r="CJ71" s="337" t="s">
        <v>411</v>
      </c>
      <c r="CK71" s="337" t="s">
        <v>379</v>
      </c>
      <c r="CL71" s="337" t="s">
        <v>259</v>
      </c>
      <c r="CM71" s="337" t="s">
        <v>259</v>
      </c>
      <c r="CN71" s="337" t="s">
        <v>259</v>
      </c>
    </row>
    <row r="72" spans="1:92" hidden="1" x14ac:dyDescent="0.35">
      <c r="A72" s="337" t="s">
        <v>843</v>
      </c>
      <c r="B72" s="337" t="s">
        <v>30</v>
      </c>
      <c r="C72" s="337" t="s">
        <v>855</v>
      </c>
      <c r="D72" s="337" t="s">
        <v>429</v>
      </c>
      <c r="E72" s="337" t="s">
        <v>367</v>
      </c>
      <c r="F72" s="337" t="s">
        <v>368</v>
      </c>
      <c r="G72" s="337" t="s">
        <v>369</v>
      </c>
      <c r="H72" s="337">
        <v>7</v>
      </c>
      <c r="I72" s="337" t="s">
        <v>370</v>
      </c>
      <c r="J72" s="337">
        <v>122</v>
      </c>
      <c r="K72" s="337">
        <v>854</v>
      </c>
      <c r="L72" s="337">
        <v>0</v>
      </c>
      <c r="M72" s="337">
        <v>854</v>
      </c>
      <c r="N72" s="337">
        <v>0</v>
      </c>
      <c r="O72" s="337" t="s">
        <v>371</v>
      </c>
      <c r="P72" s="337" t="s">
        <v>845</v>
      </c>
      <c r="Q72" s="337" t="s">
        <v>856</v>
      </c>
      <c r="R72" s="337" t="s">
        <v>847</v>
      </c>
      <c r="S72" s="337" t="s">
        <v>259</v>
      </c>
      <c r="T72" s="337" t="s">
        <v>857</v>
      </c>
      <c r="U72" s="337" t="s">
        <v>858</v>
      </c>
      <c r="V72" s="337" t="s">
        <v>850</v>
      </c>
      <c r="W72" s="337" t="s">
        <v>378</v>
      </c>
      <c r="X72" s="337" t="s">
        <v>379</v>
      </c>
      <c r="Y72" s="337" t="s">
        <v>812</v>
      </c>
      <c r="Z72" s="337" t="s">
        <v>851</v>
      </c>
      <c r="AA72" s="337" t="s">
        <v>843</v>
      </c>
      <c r="AB72" s="337" t="s">
        <v>852</v>
      </c>
      <c r="AC72" s="337" t="s">
        <v>853</v>
      </c>
      <c r="AD72" s="337" t="s">
        <v>368</v>
      </c>
      <c r="AE72" s="337" t="s">
        <v>368</v>
      </c>
      <c r="AF72" s="337" t="s">
        <v>367</v>
      </c>
      <c r="AG72" s="337" t="s">
        <v>384</v>
      </c>
      <c r="AH72" s="337" t="s">
        <v>384</v>
      </c>
      <c r="AI72" s="337" t="s">
        <v>727</v>
      </c>
      <c r="AJ72" s="337" t="s">
        <v>816</v>
      </c>
      <c r="AK72" s="337" t="s">
        <v>730</v>
      </c>
      <c r="AL72" s="337" t="s">
        <v>778</v>
      </c>
      <c r="AM72" s="337" t="s">
        <v>368</v>
      </c>
      <c r="AN72" s="337" t="s">
        <v>368</v>
      </c>
      <c r="AO72" s="337" t="s">
        <v>368</v>
      </c>
      <c r="AP72" s="337">
        <v>3.2</v>
      </c>
      <c r="AQ72" s="337" t="s">
        <v>847</v>
      </c>
      <c r="AR72" s="337" t="s">
        <v>817</v>
      </c>
      <c r="AS72" s="337" t="s">
        <v>843</v>
      </c>
      <c r="AT72" s="337" t="s">
        <v>854</v>
      </c>
      <c r="AU72" s="337" t="s">
        <v>850</v>
      </c>
      <c r="AV72" s="337" t="s">
        <v>819</v>
      </c>
      <c r="AW72" s="337" t="s">
        <v>392</v>
      </c>
      <c r="AX72" s="337" t="s">
        <v>379</v>
      </c>
      <c r="AY72" s="337" t="s">
        <v>820</v>
      </c>
      <c r="AZ72" s="337" t="s">
        <v>821</v>
      </c>
      <c r="BA72" s="337" t="s">
        <v>822</v>
      </c>
      <c r="BB72" s="337" t="s">
        <v>726</v>
      </c>
      <c r="BC72" s="337" t="s">
        <v>823</v>
      </c>
      <c r="BD72" s="337">
        <v>35</v>
      </c>
      <c r="BE72" s="337" t="s">
        <v>824</v>
      </c>
      <c r="BF72" s="337" t="s">
        <v>367</v>
      </c>
      <c r="BG72" s="337" t="s">
        <v>384</v>
      </c>
      <c r="BH72" s="337" t="s">
        <v>385</v>
      </c>
      <c r="BI72" s="337" t="s">
        <v>825</v>
      </c>
      <c r="BJ72" s="337" t="s">
        <v>826</v>
      </c>
      <c r="BK72" s="337" t="s">
        <v>368</v>
      </c>
      <c r="BL72" s="337" t="s">
        <v>686</v>
      </c>
      <c r="BM72" s="337" t="s">
        <v>827</v>
      </c>
      <c r="BN72" s="337" t="s">
        <v>812</v>
      </c>
      <c r="BO72" s="337" t="s">
        <v>817</v>
      </c>
      <c r="BP72" s="337" t="s">
        <v>732</v>
      </c>
      <c r="BQ72" s="337" t="s">
        <v>828</v>
      </c>
      <c r="BR72" s="337" t="s">
        <v>819</v>
      </c>
      <c r="BS72" s="337" t="s">
        <v>227</v>
      </c>
      <c r="BT72" s="337" t="s">
        <v>734</v>
      </c>
      <c r="BU72" s="337" t="s">
        <v>379</v>
      </c>
      <c r="BV72" s="337">
        <v>3</v>
      </c>
      <c r="BW72" s="337" t="s">
        <v>735</v>
      </c>
      <c r="BX72" s="337" t="s">
        <v>736</v>
      </c>
      <c r="BY72" s="337" t="s">
        <v>737</v>
      </c>
      <c r="BZ72" s="337">
        <v>7</v>
      </c>
      <c r="CA72" s="337" t="s">
        <v>738</v>
      </c>
      <c r="CB72" s="337" t="s">
        <v>726</v>
      </c>
      <c r="CC72" s="337" t="s">
        <v>732</v>
      </c>
      <c r="CD72" s="337" t="s">
        <v>739</v>
      </c>
      <c r="CE72" s="337" t="s">
        <v>734</v>
      </c>
      <c r="CF72" s="337" t="s">
        <v>379</v>
      </c>
      <c r="CG72" s="337" t="s">
        <v>409</v>
      </c>
      <c r="CH72" s="337" t="s">
        <v>379</v>
      </c>
      <c r="CI72" s="337" t="s">
        <v>410</v>
      </c>
      <c r="CJ72" s="337" t="s">
        <v>411</v>
      </c>
      <c r="CK72" s="337" t="s">
        <v>379</v>
      </c>
      <c r="CL72" s="337" t="s">
        <v>259</v>
      </c>
      <c r="CM72" s="337" t="s">
        <v>259</v>
      </c>
      <c r="CN72" s="337" t="s">
        <v>259</v>
      </c>
    </row>
    <row r="73" spans="1:92" hidden="1" x14ac:dyDescent="0.35">
      <c r="A73" s="337" t="s">
        <v>843</v>
      </c>
      <c r="B73" s="337" t="s">
        <v>463</v>
      </c>
      <c r="C73" s="337" t="s">
        <v>859</v>
      </c>
      <c r="D73" s="337" t="s">
        <v>834</v>
      </c>
      <c r="E73" s="337" t="s">
        <v>367</v>
      </c>
      <c r="F73" s="337" t="s">
        <v>368</v>
      </c>
      <c r="G73" s="337" t="s">
        <v>369</v>
      </c>
      <c r="H73" s="337">
        <v>1</v>
      </c>
      <c r="I73" s="337" t="s">
        <v>835</v>
      </c>
      <c r="J73" s="337">
        <v>2000</v>
      </c>
      <c r="K73" s="337">
        <v>2000</v>
      </c>
      <c r="L73" s="337">
        <v>0</v>
      </c>
      <c r="M73" s="337">
        <v>2000</v>
      </c>
      <c r="N73" s="337">
        <v>0</v>
      </c>
      <c r="O73" s="337" t="s">
        <v>371</v>
      </c>
      <c r="P73" s="337" t="s">
        <v>845</v>
      </c>
      <c r="Q73" s="337" t="s">
        <v>860</v>
      </c>
      <c r="R73" s="337" t="s">
        <v>847</v>
      </c>
      <c r="S73" s="337" t="s">
        <v>259</v>
      </c>
      <c r="T73" s="337" t="s">
        <v>861</v>
      </c>
      <c r="U73" s="337" t="s">
        <v>862</v>
      </c>
      <c r="V73" s="337" t="s">
        <v>850</v>
      </c>
      <c r="W73" s="337" t="s">
        <v>378</v>
      </c>
      <c r="X73" s="337" t="s">
        <v>379</v>
      </c>
      <c r="Y73" s="337" t="s">
        <v>812</v>
      </c>
      <c r="Z73" s="337" t="s">
        <v>851</v>
      </c>
      <c r="AA73" s="337" t="s">
        <v>843</v>
      </c>
      <c r="AB73" s="337" t="s">
        <v>852</v>
      </c>
      <c r="AC73" s="337" t="s">
        <v>853</v>
      </c>
      <c r="AD73" s="337" t="s">
        <v>368</v>
      </c>
      <c r="AE73" s="337" t="s">
        <v>368</v>
      </c>
      <c r="AF73" s="337" t="s">
        <v>367</v>
      </c>
      <c r="AG73" s="337" t="s">
        <v>384</v>
      </c>
      <c r="AH73" s="337" t="s">
        <v>384</v>
      </c>
      <c r="AI73" s="337" t="s">
        <v>727</v>
      </c>
      <c r="AJ73" s="337" t="s">
        <v>816</v>
      </c>
      <c r="AK73" s="337" t="s">
        <v>730</v>
      </c>
      <c r="AL73" s="337" t="s">
        <v>778</v>
      </c>
      <c r="AM73" s="337" t="s">
        <v>368</v>
      </c>
      <c r="AN73" s="337" t="s">
        <v>368</v>
      </c>
      <c r="AO73" s="337" t="s">
        <v>368</v>
      </c>
      <c r="AP73" s="337">
        <v>3.2</v>
      </c>
      <c r="AQ73" s="337" t="s">
        <v>847</v>
      </c>
      <c r="AR73" s="337" t="s">
        <v>817</v>
      </c>
      <c r="AS73" s="337" t="s">
        <v>843</v>
      </c>
      <c r="AT73" s="337" t="s">
        <v>854</v>
      </c>
      <c r="AU73" s="337" t="s">
        <v>850</v>
      </c>
      <c r="AV73" s="337" t="s">
        <v>819</v>
      </c>
      <c r="AW73" s="337" t="s">
        <v>392</v>
      </c>
      <c r="AX73" s="337" t="s">
        <v>379</v>
      </c>
      <c r="AY73" s="337" t="s">
        <v>820</v>
      </c>
      <c r="AZ73" s="337" t="s">
        <v>821</v>
      </c>
      <c r="BA73" s="337" t="s">
        <v>822</v>
      </c>
      <c r="BB73" s="337" t="s">
        <v>726</v>
      </c>
      <c r="BC73" s="337" t="s">
        <v>823</v>
      </c>
      <c r="BD73" s="337">
        <v>35</v>
      </c>
      <c r="BE73" s="337" t="s">
        <v>824</v>
      </c>
      <c r="BF73" s="337" t="s">
        <v>367</v>
      </c>
      <c r="BG73" s="337" t="s">
        <v>384</v>
      </c>
      <c r="BH73" s="337" t="s">
        <v>385</v>
      </c>
      <c r="BI73" s="337" t="s">
        <v>825</v>
      </c>
      <c r="BJ73" s="337" t="s">
        <v>826</v>
      </c>
      <c r="BK73" s="337" t="s">
        <v>368</v>
      </c>
      <c r="BL73" s="337" t="s">
        <v>686</v>
      </c>
      <c r="BM73" s="337" t="s">
        <v>827</v>
      </c>
      <c r="BN73" s="337" t="s">
        <v>812</v>
      </c>
      <c r="BO73" s="337" t="s">
        <v>817</v>
      </c>
      <c r="BP73" s="337" t="s">
        <v>732</v>
      </c>
      <c r="BQ73" s="337" t="s">
        <v>828</v>
      </c>
      <c r="BR73" s="337" t="s">
        <v>819</v>
      </c>
      <c r="BS73" s="337" t="s">
        <v>227</v>
      </c>
      <c r="BT73" s="337" t="s">
        <v>734</v>
      </c>
      <c r="BU73" s="337" t="s">
        <v>379</v>
      </c>
      <c r="BV73" s="337">
        <v>3</v>
      </c>
      <c r="BW73" s="337" t="s">
        <v>735</v>
      </c>
      <c r="BX73" s="337" t="s">
        <v>736</v>
      </c>
      <c r="BY73" s="337" t="s">
        <v>737</v>
      </c>
      <c r="BZ73" s="337">
        <v>7</v>
      </c>
      <c r="CA73" s="337" t="s">
        <v>738</v>
      </c>
      <c r="CB73" s="337" t="s">
        <v>726</v>
      </c>
      <c r="CC73" s="337" t="s">
        <v>732</v>
      </c>
      <c r="CD73" s="337" t="s">
        <v>739</v>
      </c>
      <c r="CE73" s="337" t="s">
        <v>734</v>
      </c>
      <c r="CF73" s="337" t="s">
        <v>379</v>
      </c>
      <c r="CG73" s="337" t="s">
        <v>409</v>
      </c>
      <c r="CH73" s="337" t="s">
        <v>379</v>
      </c>
      <c r="CI73" s="337" t="s">
        <v>410</v>
      </c>
      <c r="CJ73" s="337" t="s">
        <v>411</v>
      </c>
      <c r="CK73" s="337" t="s">
        <v>379</v>
      </c>
      <c r="CL73" s="337" t="s">
        <v>259</v>
      </c>
      <c r="CM73" s="337" t="s">
        <v>259</v>
      </c>
      <c r="CN73" s="337" t="s">
        <v>259</v>
      </c>
    </row>
    <row r="74" spans="1:92" hidden="1" x14ac:dyDescent="0.35">
      <c r="A74" s="337" t="s">
        <v>843</v>
      </c>
      <c r="B74" s="337" t="s">
        <v>25</v>
      </c>
      <c r="C74" s="337" t="s">
        <v>863</v>
      </c>
      <c r="D74" s="337" t="s">
        <v>761</v>
      </c>
      <c r="E74" s="337" t="s">
        <v>367</v>
      </c>
      <c r="F74" s="337" t="s">
        <v>368</v>
      </c>
      <c r="G74" s="337" t="s">
        <v>369</v>
      </c>
      <c r="H74" s="337">
        <v>1</v>
      </c>
      <c r="I74" s="337" t="s">
        <v>762</v>
      </c>
      <c r="J74" s="337">
        <v>30000</v>
      </c>
      <c r="K74" s="337">
        <v>30000</v>
      </c>
      <c r="L74" s="337">
        <v>0</v>
      </c>
      <c r="M74" s="337">
        <v>30000</v>
      </c>
      <c r="N74" s="337">
        <v>0</v>
      </c>
      <c r="O74" s="337" t="s">
        <v>371</v>
      </c>
      <c r="P74" s="337" t="s">
        <v>845</v>
      </c>
      <c r="Q74" s="337" t="s">
        <v>864</v>
      </c>
      <c r="R74" s="337" t="s">
        <v>847</v>
      </c>
      <c r="S74" s="337" t="s">
        <v>259</v>
      </c>
      <c r="T74" s="337" t="s">
        <v>865</v>
      </c>
      <c r="U74" s="337" t="s">
        <v>866</v>
      </c>
      <c r="V74" s="337" t="s">
        <v>850</v>
      </c>
      <c r="W74" s="337" t="s">
        <v>378</v>
      </c>
      <c r="X74" s="337" t="s">
        <v>379</v>
      </c>
      <c r="Y74" s="337" t="s">
        <v>812</v>
      </c>
      <c r="Z74" s="337" t="s">
        <v>851</v>
      </c>
      <c r="AA74" s="337" t="s">
        <v>843</v>
      </c>
      <c r="AB74" s="337" t="s">
        <v>852</v>
      </c>
      <c r="AC74" s="337" t="s">
        <v>853</v>
      </c>
      <c r="AD74" s="337" t="s">
        <v>368</v>
      </c>
      <c r="AE74" s="337" t="s">
        <v>368</v>
      </c>
      <c r="AF74" s="337" t="s">
        <v>367</v>
      </c>
      <c r="AG74" s="337" t="s">
        <v>384</v>
      </c>
      <c r="AH74" s="337" t="s">
        <v>384</v>
      </c>
      <c r="AI74" s="337" t="s">
        <v>727</v>
      </c>
      <c r="AJ74" s="337" t="s">
        <v>816</v>
      </c>
      <c r="AK74" s="337" t="s">
        <v>730</v>
      </c>
      <c r="AL74" s="337" t="s">
        <v>778</v>
      </c>
      <c r="AM74" s="337" t="s">
        <v>368</v>
      </c>
      <c r="AN74" s="337" t="s">
        <v>368</v>
      </c>
      <c r="AO74" s="337" t="s">
        <v>368</v>
      </c>
      <c r="AP74" s="337">
        <v>3.2</v>
      </c>
      <c r="AQ74" s="337" t="s">
        <v>847</v>
      </c>
      <c r="AR74" s="337" t="s">
        <v>817</v>
      </c>
      <c r="AS74" s="337" t="s">
        <v>843</v>
      </c>
      <c r="AT74" s="337" t="s">
        <v>854</v>
      </c>
      <c r="AU74" s="337" t="s">
        <v>850</v>
      </c>
      <c r="AV74" s="337" t="s">
        <v>819</v>
      </c>
      <c r="AW74" s="337" t="s">
        <v>392</v>
      </c>
      <c r="AX74" s="337" t="s">
        <v>379</v>
      </c>
      <c r="AY74" s="337" t="s">
        <v>820</v>
      </c>
      <c r="AZ74" s="337" t="s">
        <v>821</v>
      </c>
      <c r="BA74" s="337" t="s">
        <v>822</v>
      </c>
      <c r="BB74" s="337" t="s">
        <v>726</v>
      </c>
      <c r="BC74" s="337" t="s">
        <v>823</v>
      </c>
      <c r="BD74" s="337">
        <v>35</v>
      </c>
      <c r="BE74" s="337" t="s">
        <v>824</v>
      </c>
      <c r="BF74" s="337" t="s">
        <v>367</v>
      </c>
      <c r="BG74" s="337" t="s">
        <v>384</v>
      </c>
      <c r="BH74" s="337" t="s">
        <v>385</v>
      </c>
      <c r="BI74" s="337" t="s">
        <v>825</v>
      </c>
      <c r="BJ74" s="337" t="s">
        <v>826</v>
      </c>
      <c r="BK74" s="337" t="s">
        <v>368</v>
      </c>
      <c r="BL74" s="337" t="s">
        <v>686</v>
      </c>
      <c r="BM74" s="337" t="s">
        <v>827</v>
      </c>
      <c r="BN74" s="337" t="s">
        <v>812</v>
      </c>
      <c r="BO74" s="337" t="s">
        <v>817</v>
      </c>
      <c r="BP74" s="337" t="s">
        <v>732</v>
      </c>
      <c r="BQ74" s="337" t="s">
        <v>828</v>
      </c>
      <c r="BR74" s="337" t="s">
        <v>819</v>
      </c>
      <c r="BS74" s="337" t="s">
        <v>227</v>
      </c>
      <c r="BT74" s="337" t="s">
        <v>734</v>
      </c>
      <c r="BU74" s="337" t="s">
        <v>379</v>
      </c>
      <c r="BV74" s="337">
        <v>3</v>
      </c>
      <c r="BW74" s="337" t="s">
        <v>735</v>
      </c>
      <c r="BX74" s="337" t="s">
        <v>736</v>
      </c>
      <c r="BY74" s="337" t="s">
        <v>737</v>
      </c>
      <c r="BZ74" s="337">
        <v>7</v>
      </c>
      <c r="CA74" s="337" t="s">
        <v>738</v>
      </c>
      <c r="CB74" s="337" t="s">
        <v>726</v>
      </c>
      <c r="CC74" s="337" t="s">
        <v>732</v>
      </c>
      <c r="CD74" s="337" t="s">
        <v>739</v>
      </c>
      <c r="CE74" s="337" t="s">
        <v>734</v>
      </c>
      <c r="CF74" s="337" t="s">
        <v>379</v>
      </c>
      <c r="CG74" s="337" t="s">
        <v>409</v>
      </c>
      <c r="CH74" s="337" t="s">
        <v>379</v>
      </c>
      <c r="CI74" s="337" t="s">
        <v>410</v>
      </c>
      <c r="CJ74" s="337" t="s">
        <v>411</v>
      </c>
      <c r="CK74" s="337" t="s">
        <v>379</v>
      </c>
      <c r="CL74" s="337" t="s">
        <v>259</v>
      </c>
      <c r="CM74" s="337" t="s">
        <v>259</v>
      </c>
      <c r="CN74" s="337" t="s">
        <v>259</v>
      </c>
    </row>
    <row r="75" spans="1:92" hidden="1" x14ac:dyDescent="0.35">
      <c r="A75" s="337" t="s">
        <v>867</v>
      </c>
      <c r="B75" s="337" t="s">
        <v>28</v>
      </c>
      <c r="C75" s="337" t="s">
        <v>868</v>
      </c>
      <c r="D75" s="337" t="s">
        <v>413</v>
      </c>
      <c r="E75" s="337" t="s">
        <v>367</v>
      </c>
      <c r="F75" s="337" t="s">
        <v>368</v>
      </c>
      <c r="G75" s="337" t="s">
        <v>369</v>
      </c>
      <c r="H75" s="337">
        <v>30</v>
      </c>
      <c r="I75" s="337" t="s">
        <v>370</v>
      </c>
      <c r="J75" s="337">
        <v>200</v>
      </c>
      <c r="K75" s="337">
        <v>6000</v>
      </c>
      <c r="L75" s="337">
        <v>0</v>
      </c>
      <c r="M75" s="337">
        <v>6000</v>
      </c>
      <c r="N75" s="337">
        <v>0</v>
      </c>
      <c r="O75" s="337" t="s">
        <v>371</v>
      </c>
      <c r="P75" s="337" t="s">
        <v>869</v>
      </c>
      <c r="Q75" s="337" t="s">
        <v>870</v>
      </c>
      <c r="R75" s="337" t="s">
        <v>871</v>
      </c>
      <c r="S75" s="337" t="s">
        <v>259</v>
      </c>
      <c r="T75" s="337" t="s">
        <v>872</v>
      </c>
      <c r="U75" s="337" t="s">
        <v>873</v>
      </c>
      <c r="V75" s="337" t="s">
        <v>874</v>
      </c>
      <c r="W75" s="337" t="s">
        <v>378</v>
      </c>
      <c r="X75" s="337" t="s">
        <v>379</v>
      </c>
      <c r="Y75" s="337" t="s">
        <v>812</v>
      </c>
      <c r="Z75" s="337" t="s">
        <v>875</v>
      </c>
      <c r="AA75" s="337" t="s">
        <v>867</v>
      </c>
      <c r="AB75" s="337" t="s">
        <v>876</v>
      </c>
      <c r="AC75" s="337" t="s">
        <v>815</v>
      </c>
      <c r="AD75" s="337" t="s">
        <v>368</v>
      </c>
      <c r="AE75" s="337" t="s">
        <v>368</v>
      </c>
      <c r="AF75" s="337" t="s">
        <v>367</v>
      </c>
      <c r="AG75" s="337" t="s">
        <v>384</v>
      </c>
      <c r="AH75" s="337" t="s">
        <v>384</v>
      </c>
      <c r="AI75" s="337" t="s">
        <v>385</v>
      </c>
      <c r="AJ75" s="337" t="s">
        <v>877</v>
      </c>
      <c r="AK75" s="337" t="s">
        <v>878</v>
      </c>
      <c r="AL75" s="337" t="s">
        <v>879</v>
      </c>
      <c r="AM75" s="337" t="s">
        <v>368</v>
      </c>
      <c r="AN75" s="337" t="s">
        <v>368</v>
      </c>
      <c r="AO75" s="337" t="s">
        <v>368</v>
      </c>
      <c r="AP75" s="337">
        <v>3.2</v>
      </c>
      <c r="AQ75" s="337" t="s">
        <v>871</v>
      </c>
      <c r="AR75" s="337" t="s">
        <v>817</v>
      </c>
      <c r="AS75" s="337" t="s">
        <v>867</v>
      </c>
      <c r="AT75" s="337" t="s">
        <v>880</v>
      </c>
      <c r="AU75" s="337" t="s">
        <v>874</v>
      </c>
      <c r="AV75" s="337" t="s">
        <v>819</v>
      </c>
      <c r="AW75" s="337" t="s">
        <v>392</v>
      </c>
      <c r="AX75" s="337" t="s">
        <v>379</v>
      </c>
      <c r="AY75" s="337" t="s">
        <v>820</v>
      </c>
      <c r="AZ75" s="337" t="s">
        <v>821</v>
      </c>
      <c r="BA75" s="337" t="s">
        <v>822</v>
      </c>
      <c r="BB75" s="337" t="s">
        <v>726</v>
      </c>
      <c r="BC75" s="337" t="s">
        <v>823</v>
      </c>
      <c r="BD75" s="337">
        <v>35</v>
      </c>
      <c r="BE75" s="337" t="s">
        <v>824</v>
      </c>
      <c r="BF75" s="337" t="s">
        <v>367</v>
      </c>
      <c r="BG75" s="337" t="s">
        <v>384</v>
      </c>
      <c r="BH75" s="337" t="s">
        <v>385</v>
      </c>
      <c r="BI75" s="337" t="s">
        <v>825</v>
      </c>
      <c r="BJ75" s="337" t="s">
        <v>826</v>
      </c>
      <c r="BK75" s="337" t="s">
        <v>368</v>
      </c>
      <c r="BL75" s="337" t="s">
        <v>686</v>
      </c>
      <c r="BM75" s="337" t="s">
        <v>827</v>
      </c>
      <c r="BN75" s="337" t="s">
        <v>812</v>
      </c>
      <c r="BO75" s="337" t="s">
        <v>817</v>
      </c>
      <c r="BP75" s="337" t="s">
        <v>732</v>
      </c>
      <c r="BQ75" s="337" t="s">
        <v>828</v>
      </c>
      <c r="BR75" s="337" t="s">
        <v>819</v>
      </c>
      <c r="BS75" s="337" t="s">
        <v>227</v>
      </c>
      <c r="BT75" s="337" t="s">
        <v>734</v>
      </c>
      <c r="BU75" s="337" t="s">
        <v>379</v>
      </c>
      <c r="BV75" s="337">
        <v>3</v>
      </c>
      <c r="BW75" s="337" t="s">
        <v>735</v>
      </c>
      <c r="BX75" s="337" t="s">
        <v>736</v>
      </c>
      <c r="BY75" s="337" t="s">
        <v>737</v>
      </c>
      <c r="BZ75" s="337">
        <v>7</v>
      </c>
      <c r="CA75" s="337" t="s">
        <v>738</v>
      </c>
      <c r="CB75" s="337" t="s">
        <v>726</v>
      </c>
      <c r="CC75" s="337" t="s">
        <v>732</v>
      </c>
      <c r="CD75" s="337" t="s">
        <v>739</v>
      </c>
      <c r="CE75" s="337" t="s">
        <v>734</v>
      </c>
      <c r="CF75" s="337" t="s">
        <v>379</v>
      </c>
      <c r="CG75" s="337" t="s">
        <v>409</v>
      </c>
      <c r="CH75" s="337" t="s">
        <v>379</v>
      </c>
      <c r="CI75" s="337" t="s">
        <v>410</v>
      </c>
      <c r="CJ75" s="337" t="s">
        <v>411</v>
      </c>
      <c r="CK75" s="337" t="s">
        <v>379</v>
      </c>
      <c r="CL75" s="337" t="s">
        <v>259</v>
      </c>
      <c r="CM75" s="337" t="s">
        <v>259</v>
      </c>
      <c r="CN75" s="337" t="s">
        <v>259</v>
      </c>
    </row>
    <row r="76" spans="1:92" hidden="1" x14ac:dyDescent="0.35">
      <c r="A76" s="337" t="s">
        <v>867</v>
      </c>
      <c r="B76" s="337" t="s">
        <v>30</v>
      </c>
      <c r="C76" s="337" t="s">
        <v>881</v>
      </c>
      <c r="D76" s="337" t="s">
        <v>429</v>
      </c>
      <c r="E76" s="337" t="s">
        <v>367</v>
      </c>
      <c r="F76" s="337" t="s">
        <v>368</v>
      </c>
      <c r="G76" s="337" t="s">
        <v>369</v>
      </c>
      <c r="H76" s="337">
        <v>7</v>
      </c>
      <c r="I76" s="337" t="s">
        <v>370</v>
      </c>
      <c r="J76" s="337">
        <v>122</v>
      </c>
      <c r="K76" s="337">
        <v>854</v>
      </c>
      <c r="L76" s="337">
        <v>0</v>
      </c>
      <c r="M76" s="337">
        <v>854</v>
      </c>
      <c r="N76" s="337">
        <v>0</v>
      </c>
      <c r="O76" s="337" t="s">
        <v>371</v>
      </c>
      <c r="P76" s="337" t="s">
        <v>869</v>
      </c>
      <c r="Q76" s="337" t="s">
        <v>882</v>
      </c>
      <c r="R76" s="337" t="s">
        <v>871</v>
      </c>
      <c r="S76" s="337" t="s">
        <v>259</v>
      </c>
      <c r="T76" s="337" t="s">
        <v>883</v>
      </c>
      <c r="U76" s="337" t="s">
        <v>884</v>
      </c>
      <c r="V76" s="337" t="s">
        <v>874</v>
      </c>
      <c r="W76" s="337" t="s">
        <v>378</v>
      </c>
      <c r="X76" s="337" t="s">
        <v>379</v>
      </c>
      <c r="Y76" s="337" t="s">
        <v>812</v>
      </c>
      <c r="Z76" s="337" t="s">
        <v>875</v>
      </c>
      <c r="AA76" s="337" t="s">
        <v>867</v>
      </c>
      <c r="AB76" s="337" t="s">
        <v>876</v>
      </c>
      <c r="AC76" s="337" t="s">
        <v>815</v>
      </c>
      <c r="AD76" s="337" t="s">
        <v>368</v>
      </c>
      <c r="AE76" s="337" t="s">
        <v>368</v>
      </c>
      <c r="AF76" s="337" t="s">
        <v>367</v>
      </c>
      <c r="AG76" s="337" t="s">
        <v>384</v>
      </c>
      <c r="AH76" s="337" t="s">
        <v>384</v>
      </c>
      <c r="AI76" s="337" t="s">
        <v>385</v>
      </c>
      <c r="AJ76" s="337" t="s">
        <v>877</v>
      </c>
      <c r="AK76" s="337" t="s">
        <v>878</v>
      </c>
      <c r="AL76" s="337" t="s">
        <v>879</v>
      </c>
      <c r="AM76" s="337" t="s">
        <v>368</v>
      </c>
      <c r="AN76" s="337" t="s">
        <v>368</v>
      </c>
      <c r="AO76" s="337" t="s">
        <v>368</v>
      </c>
      <c r="AP76" s="337">
        <v>3.2</v>
      </c>
      <c r="AQ76" s="337" t="s">
        <v>871</v>
      </c>
      <c r="AR76" s="337" t="s">
        <v>817</v>
      </c>
      <c r="AS76" s="337" t="s">
        <v>867</v>
      </c>
      <c r="AT76" s="337" t="s">
        <v>880</v>
      </c>
      <c r="AU76" s="337" t="s">
        <v>874</v>
      </c>
      <c r="AV76" s="337" t="s">
        <v>819</v>
      </c>
      <c r="AW76" s="337" t="s">
        <v>392</v>
      </c>
      <c r="AX76" s="337" t="s">
        <v>379</v>
      </c>
      <c r="AY76" s="337" t="s">
        <v>820</v>
      </c>
      <c r="AZ76" s="337" t="s">
        <v>821</v>
      </c>
      <c r="BA76" s="337" t="s">
        <v>822</v>
      </c>
      <c r="BB76" s="337" t="s">
        <v>726</v>
      </c>
      <c r="BC76" s="337" t="s">
        <v>823</v>
      </c>
      <c r="BD76" s="337">
        <v>35</v>
      </c>
      <c r="BE76" s="337" t="s">
        <v>824</v>
      </c>
      <c r="BF76" s="337" t="s">
        <v>367</v>
      </c>
      <c r="BG76" s="337" t="s">
        <v>384</v>
      </c>
      <c r="BH76" s="337" t="s">
        <v>385</v>
      </c>
      <c r="BI76" s="337" t="s">
        <v>825</v>
      </c>
      <c r="BJ76" s="337" t="s">
        <v>826</v>
      </c>
      <c r="BK76" s="337" t="s">
        <v>368</v>
      </c>
      <c r="BL76" s="337" t="s">
        <v>686</v>
      </c>
      <c r="BM76" s="337" t="s">
        <v>827</v>
      </c>
      <c r="BN76" s="337" t="s">
        <v>812</v>
      </c>
      <c r="BO76" s="337" t="s">
        <v>817</v>
      </c>
      <c r="BP76" s="337" t="s">
        <v>732</v>
      </c>
      <c r="BQ76" s="337" t="s">
        <v>828</v>
      </c>
      <c r="BR76" s="337" t="s">
        <v>819</v>
      </c>
      <c r="BS76" s="337" t="s">
        <v>227</v>
      </c>
      <c r="BT76" s="337" t="s">
        <v>734</v>
      </c>
      <c r="BU76" s="337" t="s">
        <v>379</v>
      </c>
      <c r="BV76" s="337">
        <v>3</v>
      </c>
      <c r="BW76" s="337" t="s">
        <v>735</v>
      </c>
      <c r="BX76" s="337" t="s">
        <v>736</v>
      </c>
      <c r="BY76" s="337" t="s">
        <v>737</v>
      </c>
      <c r="BZ76" s="337">
        <v>7</v>
      </c>
      <c r="CA76" s="337" t="s">
        <v>738</v>
      </c>
      <c r="CB76" s="337" t="s">
        <v>726</v>
      </c>
      <c r="CC76" s="337" t="s">
        <v>732</v>
      </c>
      <c r="CD76" s="337" t="s">
        <v>739</v>
      </c>
      <c r="CE76" s="337" t="s">
        <v>734</v>
      </c>
      <c r="CF76" s="337" t="s">
        <v>379</v>
      </c>
      <c r="CG76" s="337" t="s">
        <v>409</v>
      </c>
      <c r="CH76" s="337" t="s">
        <v>379</v>
      </c>
      <c r="CI76" s="337" t="s">
        <v>410</v>
      </c>
      <c r="CJ76" s="337" t="s">
        <v>411</v>
      </c>
      <c r="CK76" s="337" t="s">
        <v>379</v>
      </c>
      <c r="CL76" s="337" t="s">
        <v>259</v>
      </c>
      <c r="CM76" s="337" t="s">
        <v>259</v>
      </c>
      <c r="CN76" s="337" t="s">
        <v>259</v>
      </c>
    </row>
    <row r="77" spans="1:92" hidden="1" x14ac:dyDescent="0.35">
      <c r="A77" s="337" t="s">
        <v>867</v>
      </c>
      <c r="B77" s="337" t="s">
        <v>463</v>
      </c>
      <c r="C77" s="337" t="s">
        <v>885</v>
      </c>
      <c r="D77" s="337" t="s">
        <v>834</v>
      </c>
      <c r="E77" s="337" t="s">
        <v>367</v>
      </c>
      <c r="F77" s="337" t="s">
        <v>368</v>
      </c>
      <c r="G77" s="337" t="s">
        <v>369</v>
      </c>
      <c r="H77" s="337">
        <v>1</v>
      </c>
      <c r="I77" s="337" t="s">
        <v>835</v>
      </c>
      <c r="J77" s="337">
        <v>2000</v>
      </c>
      <c r="K77" s="337">
        <v>2000</v>
      </c>
      <c r="L77" s="337">
        <v>0</v>
      </c>
      <c r="M77" s="337">
        <v>2000</v>
      </c>
      <c r="N77" s="337">
        <v>0</v>
      </c>
      <c r="O77" s="337" t="s">
        <v>371</v>
      </c>
      <c r="P77" s="337" t="s">
        <v>869</v>
      </c>
      <c r="Q77" s="337" t="s">
        <v>886</v>
      </c>
      <c r="R77" s="337" t="s">
        <v>871</v>
      </c>
      <c r="S77" s="337" t="s">
        <v>259</v>
      </c>
      <c r="T77" s="337" t="s">
        <v>887</v>
      </c>
      <c r="U77" s="337" t="s">
        <v>888</v>
      </c>
      <c r="V77" s="337" t="s">
        <v>874</v>
      </c>
      <c r="W77" s="337" t="s">
        <v>378</v>
      </c>
      <c r="X77" s="337" t="s">
        <v>379</v>
      </c>
      <c r="Y77" s="337" t="s">
        <v>812</v>
      </c>
      <c r="Z77" s="337" t="s">
        <v>875</v>
      </c>
      <c r="AA77" s="337" t="s">
        <v>867</v>
      </c>
      <c r="AB77" s="337" t="s">
        <v>876</v>
      </c>
      <c r="AC77" s="337" t="s">
        <v>815</v>
      </c>
      <c r="AD77" s="337" t="s">
        <v>368</v>
      </c>
      <c r="AE77" s="337" t="s">
        <v>368</v>
      </c>
      <c r="AF77" s="337" t="s">
        <v>367</v>
      </c>
      <c r="AG77" s="337" t="s">
        <v>384</v>
      </c>
      <c r="AH77" s="337" t="s">
        <v>384</v>
      </c>
      <c r="AI77" s="337" t="s">
        <v>385</v>
      </c>
      <c r="AJ77" s="337" t="s">
        <v>877</v>
      </c>
      <c r="AK77" s="337" t="s">
        <v>878</v>
      </c>
      <c r="AL77" s="337" t="s">
        <v>879</v>
      </c>
      <c r="AM77" s="337" t="s">
        <v>368</v>
      </c>
      <c r="AN77" s="337" t="s">
        <v>368</v>
      </c>
      <c r="AO77" s="337" t="s">
        <v>368</v>
      </c>
      <c r="AP77" s="337">
        <v>3.2</v>
      </c>
      <c r="AQ77" s="337" t="s">
        <v>871</v>
      </c>
      <c r="AR77" s="337" t="s">
        <v>817</v>
      </c>
      <c r="AS77" s="337" t="s">
        <v>867</v>
      </c>
      <c r="AT77" s="337" t="s">
        <v>880</v>
      </c>
      <c r="AU77" s="337" t="s">
        <v>874</v>
      </c>
      <c r="AV77" s="337" t="s">
        <v>819</v>
      </c>
      <c r="AW77" s="337" t="s">
        <v>392</v>
      </c>
      <c r="AX77" s="337" t="s">
        <v>379</v>
      </c>
      <c r="AY77" s="337" t="s">
        <v>820</v>
      </c>
      <c r="AZ77" s="337" t="s">
        <v>821</v>
      </c>
      <c r="BA77" s="337" t="s">
        <v>822</v>
      </c>
      <c r="BB77" s="337" t="s">
        <v>726</v>
      </c>
      <c r="BC77" s="337" t="s">
        <v>823</v>
      </c>
      <c r="BD77" s="337">
        <v>35</v>
      </c>
      <c r="BE77" s="337" t="s">
        <v>824</v>
      </c>
      <c r="BF77" s="337" t="s">
        <v>367</v>
      </c>
      <c r="BG77" s="337" t="s">
        <v>384</v>
      </c>
      <c r="BH77" s="337" t="s">
        <v>385</v>
      </c>
      <c r="BI77" s="337" t="s">
        <v>825</v>
      </c>
      <c r="BJ77" s="337" t="s">
        <v>826</v>
      </c>
      <c r="BK77" s="337" t="s">
        <v>368</v>
      </c>
      <c r="BL77" s="337" t="s">
        <v>686</v>
      </c>
      <c r="BM77" s="337" t="s">
        <v>827</v>
      </c>
      <c r="BN77" s="337" t="s">
        <v>812</v>
      </c>
      <c r="BO77" s="337" t="s">
        <v>817</v>
      </c>
      <c r="BP77" s="337" t="s">
        <v>732</v>
      </c>
      <c r="BQ77" s="337" t="s">
        <v>828</v>
      </c>
      <c r="BR77" s="337" t="s">
        <v>819</v>
      </c>
      <c r="BS77" s="337" t="s">
        <v>227</v>
      </c>
      <c r="BT77" s="337" t="s">
        <v>734</v>
      </c>
      <c r="BU77" s="337" t="s">
        <v>379</v>
      </c>
      <c r="BV77" s="337">
        <v>3</v>
      </c>
      <c r="BW77" s="337" t="s">
        <v>735</v>
      </c>
      <c r="BX77" s="337" t="s">
        <v>736</v>
      </c>
      <c r="BY77" s="337" t="s">
        <v>737</v>
      </c>
      <c r="BZ77" s="337">
        <v>7</v>
      </c>
      <c r="CA77" s="337" t="s">
        <v>738</v>
      </c>
      <c r="CB77" s="337" t="s">
        <v>726</v>
      </c>
      <c r="CC77" s="337" t="s">
        <v>732</v>
      </c>
      <c r="CD77" s="337" t="s">
        <v>739</v>
      </c>
      <c r="CE77" s="337" t="s">
        <v>734</v>
      </c>
      <c r="CF77" s="337" t="s">
        <v>379</v>
      </c>
      <c r="CG77" s="337" t="s">
        <v>409</v>
      </c>
      <c r="CH77" s="337" t="s">
        <v>379</v>
      </c>
      <c r="CI77" s="337" t="s">
        <v>410</v>
      </c>
      <c r="CJ77" s="337" t="s">
        <v>411</v>
      </c>
      <c r="CK77" s="337" t="s">
        <v>379</v>
      </c>
      <c r="CL77" s="337" t="s">
        <v>259</v>
      </c>
      <c r="CM77" s="337" t="s">
        <v>259</v>
      </c>
      <c r="CN77" s="337" t="s">
        <v>259</v>
      </c>
    </row>
    <row r="78" spans="1:92" hidden="1" x14ac:dyDescent="0.35">
      <c r="A78" s="337" t="s">
        <v>867</v>
      </c>
      <c r="B78" s="337" t="s">
        <v>25</v>
      </c>
      <c r="C78" s="337" t="s">
        <v>889</v>
      </c>
      <c r="D78" s="337" t="s">
        <v>761</v>
      </c>
      <c r="E78" s="337" t="s">
        <v>367</v>
      </c>
      <c r="F78" s="337" t="s">
        <v>368</v>
      </c>
      <c r="G78" s="337" t="s">
        <v>369</v>
      </c>
      <c r="H78" s="337">
        <v>1</v>
      </c>
      <c r="I78" s="337" t="s">
        <v>762</v>
      </c>
      <c r="J78" s="337">
        <v>15000</v>
      </c>
      <c r="K78" s="337">
        <v>15000</v>
      </c>
      <c r="L78" s="337">
        <v>0</v>
      </c>
      <c r="M78" s="337">
        <v>15000</v>
      </c>
      <c r="N78" s="337">
        <v>0</v>
      </c>
      <c r="O78" s="337" t="s">
        <v>371</v>
      </c>
      <c r="P78" s="337" t="s">
        <v>869</v>
      </c>
      <c r="Q78" s="337" t="s">
        <v>890</v>
      </c>
      <c r="R78" s="337" t="s">
        <v>871</v>
      </c>
      <c r="S78" s="337" t="s">
        <v>259</v>
      </c>
      <c r="T78" s="337" t="s">
        <v>891</v>
      </c>
      <c r="U78" s="337" t="s">
        <v>892</v>
      </c>
      <c r="V78" s="337" t="s">
        <v>874</v>
      </c>
      <c r="W78" s="337" t="s">
        <v>378</v>
      </c>
      <c r="X78" s="337" t="s">
        <v>379</v>
      </c>
      <c r="Y78" s="337" t="s">
        <v>812</v>
      </c>
      <c r="Z78" s="337" t="s">
        <v>875</v>
      </c>
      <c r="AA78" s="337" t="s">
        <v>867</v>
      </c>
      <c r="AB78" s="337" t="s">
        <v>876</v>
      </c>
      <c r="AC78" s="337" t="s">
        <v>815</v>
      </c>
      <c r="AD78" s="337" t="s">
        <v>368</v>
      </c>
      <c r="AE78" s="337" t="s">
        <v>368</v>
      </c>
      <c r="AF78" s="337" t="s">
        <v>367</v>
      </c>
      <c r="AG78" s="337" t="s">
        <v>384</v>
      </c>
      <c r="AH78" s="337" t="s">
        <v>384</v>
      </c>
      <c r="AI78" s="337" t="s">
        <v>385</v>
      </c>
      <c r="AJ78" s="337" t="s">
        <v>877</v>
      </c>
      <c r="AK78" s="337" t="s">
        <v>878</v>
      </c>
      <c r="AL78" s="337" t="s">
        <v>879</v>
      </c>
      <c r="AM78" s="337" t="s">
        <v>368</v>
      </c>
      <c r="AN78" s="337" t="s">
        <v>368</v>
      </c>
      <c r="AO78" s="337" t="s">
        <v>368</v>
      </c>
      <c r="AP78" s="337">
        <v>3.2</v>
      </c>
      <c r="AQ78" s="337" t="s">
        <v>871</v>
      </c>
      <c r="AR78" s="337" t="s">
        <v>817</v>
      </c>
      <c r="AS78" s="337" t="s">
        <v>867</v>
      </c>
      <c r="AT78" s="337" t="s">
        <v>880</v>
      </c>
      <c r="AU78" s="337" t="s">
        <v>874</v>
      </c>
      <c r="AV78" s="337" t="s">
        <v>819</v>
      </c>
      <c r="AW78" s="337" t="s">
        <v>392</v>
      </c>
      <c r="AX78" s="337" t="s">
        <v>379</v>
      </c>
      <c r="AY78" s="337" t="s">
        <v>820</v>
      </c>
      <c r="AZ78" s="337" t="s">
        <v>821</v>
      </c>
      <c r="BA78" s="337" t="s">
        <v>822</v>
      </c>
      <c r="BB78" s="337" t="s">
        <v>726</v>
      </c>
      <c r="BC78" s="337" t="s">
        <v>823</v>
      </c>
      <c r="BD78" s="337">
        <v>35</v>
      </c>
      <c r="BE78" s="337" t="s">
        <v>824</v>
      </c>
      <c r="BF78" s="337" t="s">
        <v>367</v>
      </c>
      <c r="BG78" s="337" t="s">
        <v>384</v>
      </c>
      <c r="BH78" s="337" t="s">
        <v>385</v>
      </c>
      <c r="BI78" s="337" t="s">
        <v>825</v>
      </c>
      <c r="BJ78" s="337" t="s">
        <v>826</v>
      </c>
      <c r="BK78" s="337" t="s">
        <v>368</v>
      </c>
      <c r="BL78" s="337" t="s">
        <v>686</v>
      </c>
      <c r="BM78" s="337" t="s">
        <v>827</v>
      </c>
      <c r="BN78" s="337" t="s">
        <v>812</v>
      </c>
      <c r="BO78" s="337" t="s">
        <v>817</v>
      </c>
      <c r="BP78" s="337" t="s">
        <v>732</v>
      </c>
      <c r="BQ78" s="337" t="s">
        <v>828</v>
      </c>
      <c r="BR78" s="337" t="s">
        <v>819</v>
      </c>
      <c r="BS78" s="337" t="s">
        <v>227</v>
      </c>
      <c r="BT78" s="337" t="s">
        <v>734</v>
      </c>
      <c r="BU78" s="337" t="s">
        <v>379</v>
      </c>
      <c r="BV78" s="337">
        <v>3</v>
      </c>
      <c r="BW78" s="337" t="s">
        <v>735</v>
      </c>
      <c r="BX78" s="337" t="s">
        <v>736</v>
      </c>
      <c r="BY78" s="337" t="s">
        <v>737</v>
      </c>
      <c r="BZ78" s="337">
        <v>7</v>
      </c>
      <c r="CA78" s="337" t="s">
        <v>738</v>
      </c>
      <c r="CB78" s="337" t="s">
        <v>726</v>
      </c>
      <c r="CC78" s="337" t="s">
        <v>732</v>
      </c>
      <c r="CD78" s="337" t="s">
        <v>739</v>
      </c>
      <c r="CE78" s="337" t="s">
        <v>734</v>
      </c>
      <c r="CF78" s="337" t="s">
        <v>379</v>
      </c>
      <c r="CG78" s="337" t="s">
        <v>409</v>
      </c>
      <c r="CH78" s="337" t="s">
        <v>379</v>
      </c>
      <c r="CI78" s="337" t="s">
        <v>410</v>
      </c>
      <c r="CJ78" s="337" t="s">
        <v>411</v>
      </c>
      <c r="CK78" s="337" t="s">
        <v>379</v>
      </c>
      <c r="CL78" s="337" t="s">
        <v>259</v>
      </c>
      <c r="CM78" s="337" t="s">
        <v>259</v>
      </c>
      <c r="CN78" s="337" t="s">
        <v>259</v>
      </c>
    </row>
    <row r="79" spans="1:92" hidden="1" x14ac:dyDescent="0.35">
      <c r="A79" s="337" t="s">
        <v>893</v>
      </c>
      <c r="B79" s="337" t="s">
        <v>28</v>
      </c>
      <c r="C79" s="337" t="s">
        <v>894</v>
      </c>
      <c r="D79" s="337" t="s">
        <v>413</v>
      </c>
      <c r="E79" s="337" t="s">
        <v>367</v>
      </c>
      <c r="F79" s="337" t="s">
        <v>368</v>
      </c>
      <c r="G79" s="337" t="s">
        <v>369</v>
      </c>
      <c r="H79" s="337">
        <v>100</v>
      </c>
      <c r="I79" s="337" t="s">
        <v>370</v>
      </c>
      <c r="J79" s="337">
        <v>200</v>
      </c>
      <c r="K79" s="337">
        <v>20000</v>
      </c>
      <c r="L79" s="337">
        <v>0</v>
      </c>
      <c r="M79" s="337">
        <v>20000</v>
      </c>
      <c r="N79" s="337">
        <v>0</v>
      </c>
      <c r="O79" s="337" t="s">
        <v>371</v>
      </c>
      <c r="P79" s="337" t="s">
        <v>895</v>
      </c>
      <c r="Q79" s="337" t="s">
        <v>896</v>
      </c>
      <c r="R79" s="337" t="s">
        <v>897</v>
      </c>
      <c r="S79" s="337" t="s">
        <v>259</v>
      </c>
      <c r="T79" s="337" t="s">
        <v>898</v>
      </c>
      <c r="U79" s="337" t="s">
        <v>899</v>
      </c>
      <c r="V79" s="337" t="s">
        <v>900</v>
      </c>
      <c r="W79" s="337" t="s">
        <v>378</v>
      </c>
      <c r="X79" s="337" t="s">
        <v>379</v>
      </c>
      <c r="Y79" s="337" t="s">
        <v>901</v>
      </c>
      <c r="Z79" s="337" t="s">
        <v>902</v>
      </c>
      <c r="AA79" s="337" t="s">
        <v>893</v>
      </c>
      <c r="AB79" s="337" t="s">
        <v>903</v>
      </c>
      <c r="AC79" s="337" t="s">
        <v>383</v>
      </c>
      <c r="AD79" s="337" t="s">
        <v>368</v>
      </c>
      <c r="AE79" s="337" t="s">
        <v>368</v>
      </c>
      <c r="AF79" s="337" t="s">
        <v>367</v>
      </c>
      <c r="AG79" s="337" t="s">
        <v>384</v>
      </c>
      <c r="AH79" s="337" t="s">
        <v>384</v>
      </c>
      <c r="AI79" s="337" t="s">
        <v>368</v>
      </c>
      <c r="AJ79" s="337" t="s">
        <v>675</v>
      </c>
      <c r="AK79" s="337" t="s">
        <v>686</v>
      </c>
      <c r="AL79" s="337" t="s">
        <v>904</v>
      </c>
      <c r="AM79" s="337" t="s">
        <v>368</v>
      </c>
      <c r="AN79" s="337" t="s">
        <v>368</v>
      </c>
      <c r="AO79" s="337" t="s">
        <v>368</v>
      </c>
      <c r="AP79" s="337">
        <v>4.0999999999999996</v>
      </c>
      <c r="AQ79" s="337" t="s">
        <v>897</v>
      </c>
      <c r="AR79" s="337" t="s">
        <v>905</v>
      </c>
      <c r="AS79" s="337" t="s">
        <v>893</v>
      </c>
      <c r="AT79" s="337" t="s">
        <v>906</v>
      </c>
      <c r="AU79" s="337" t="s">
        <v>900</v>
      </c>
      <c r="AV79" s="337" t="s">
        <v>907</v>
      </c>
      <c r="AW79" s="337" t="s">
        <v>392</v>
      </c>
      <c r="AX79" s="337" t="s">
        <v>379</v>
      </c>
      <c r="AY79" s="337" t="s">
        <v>908</v>
      </c>
      <c r="AZ79" s="337" t="s">
        <v>909</v>
      </c>
      <c r="BA79" s="337" t="s">
        <v>910</v>
      </c>
      <c r="BB79" s="337" t="s">
        <v>911</v>
      </c>
      <c r="BC79" s="337" t="s">
        <v>912</v>
      </c>
      <c r="BD79" s="337">
        <v>5</v>
      </c>
      <c r="BE79" s="337" t="s">
        <v>913</v>
      </c>
      <c r="BF79" s="337" t="s">
        <v>367</v>
      </c>
      <c r="BG79" s="337" t="s">
        <v>384</v>
      </c>
      <c r="BH79" s="337" t="s">
        <v>368</v>
      </c>
      <c r="BI79" s="337" t="s">
        <v>914</v>
      </c>
      <c r="BJ79" s="337" t="s">
        <v>915</v>
      </c>
      <c r="BK79" s="337" t="s">
        <v>368</v>
      </c>
      <c r="BL79" s="337" t="s">
        <v>916</v>
      </c>
      <c r="BM79" s="337" t="s">
        <v>917</v>
      </c>
      <c r="BN79" s="337" t="s">
        <v>901</v>
      </c>
      <c r="BO79" s="337" t="s">
        <v>905</v>
      </c>
      <c r="BP79" s="337" t="s">
        <v>918</v>
      </c>
      <c r="BQ79" s="337" t="s">
        <v>919</v>
      </c>
      <c r="BR79" s="337" t="s">
        <v>907</v>
      </c>
      <c r="BS79" s="337" t="s">
        <v>227</v>
      </c>
      <c r="BT79" s="337" t="s">
        <v>920</v>
      </c>
      <c r="BU79" s="337" t="s">
        <v>379</v>
      </c>
      <c r="BV79" s="337">
        <v>4</v>
      </c>
      <c r="BW79" s="337" t="s">
        <v>921</v>
      </c>
      <c r="BX79" s="337" t="s">
        <v>922</v>
      </c>
      <c r="BY79" s="337" t="s">
        <v>923</v>
      </c>
      <c r="BZ79" s="337">
        <v>5</v>
      </c>
      <c r="CA79" s="337" t="s">
        <v>924</v>
      </c>
      <c r="CB79" s="337" t="s">
        <v>911</v>
      </c>
      <c r="CC79" s="337" t="s">
        <v>918</v>
      </c>
      <c r="CD79" s="337" t="s">
        <v>925</v>
      </c>
      <c r="CE79" s="337" t="s">
        <v>920</v>
      </c>
      <c r="CF79" s="337" t="s">
        <v>379</v>
      </c>
      <c r="CG79" s="337" t="s">
        <v>409</v>
      </c>
      <c r="CH79" s="337" t="s">
        <v>379</v>
      </c>
      <c r="CI79" s="337" t="s">
        <v>410</v>
      </c>
      <c r="CJ79" s="337" t="s">
        <v>411</v>
      </c>
      <c r="CK79" s="337" t="s">
        <v>379</v>
      </c>
      <c r="CL79" s="337" t="s">
        <v>259</v>
      </c>
      <c r="CM79" s="337" t="s">
        <v>259</v>
      </c>
      <c r="CN79" s="337" t="s">
        <v>259</v>
      </c>
    </row>
    <row r="80" spans="1:92" hidden="1" x14ac:dyDescent="0.35">
      <c r="A80" s="337" t="s">
        <v>893</v>
      </c>
      <c r="B80" s="337" t="s">
        <v>30</v>
      </c>
      <c r="C80" s="337" t="s">
        <v>926</v>
      </c>
      <c r="D80" s="337" t="s">
        <v>429</v>
      </c>
      <c r="E80" s="337" t="s">
        <v>367</v>
      </c>
      <c r="F80" s="337" t="s">
        <v>368</v>
      </c>
      <c r="G80" s="337" t="s">
        <v>369</v>
      </c>
      <c r="H80" s="337">
        <v>20</v>
      </c>
      <c r="I80" s="337" t="s">
        <v>370</v>
      </c>
      <c r="J80" s="337">
        <v>122</v>
      </c>
      <c r="K80" s="337">
        <v>2440</v>
      </c>
      <c r="L80" s="337">
        <v>0</v>
      </c>
      <c r="M80" s="337">
        <v>2440</v>
      </c>
      <c r="N80" s="337">
        <v>0</v>
      </c>
      <c r="O80" s="337" t="s">
        <v>371</v>
      </c>
      <c r="P80" s="337" t="s">
        <v>895</v>
      </c>
      <c r="Q80" s="337" t="s">
        <v>927</v>
      </c>
      <c r="R80" s="337" t="s">
        <v>897</v>
      </c>
      <c r="S80" s="337" t="s">
        <v>259</v>
      </c>
      <c r="T80" s="337" t="s">
        <v>928</v>
      </c>
      <c r="U80" s="337" t="s">
        <v>929</v>
      </c>
      <c r="V80" s="337" t="s">
        <v>900</v>
      </c>
      <c r="W80" s="337" t="s">
        <v>378</v>
      </c>
      <c r="X80" s="337" t="s">
        <v>379</v>
      </c>
      <c r="Y80" s="337" t="s">
        <v>901</v>
      </c>
      <c r="Z80" s="337" t="s">
        <v>902</v>
      </c>
      <c r="AA80" s="337" t="s">
        <v>893</v>
      </c>
      <c r="AB80" s="337" t="s">
        <v>903</v>
      </c>
      <c r="AC80" s="337" t="s">
        <v>383</v>
      </c>
      <c r="AD80" s="337" t="s">
        <v>368</v>
      </c>
      <c r="AE80" s="337" t="s">
        <v>368</v>
      </c>
      <c r="AF80" s="337" t="s">
        <v>367</v>
      </c>
      <c r="AG80" s="337" t="s">
        <v>384</v>
      </c>
      <c r="AH80" s="337" t="s">
        <v>384</v>
      </c>
      <c r="AI80" s="337" t="s">
        <v>368</v>
      </c>
      <c r="AJ80" s="337" t="s">
        <v>675</v>
      </c>
      <c r="AK80" s="337" t="s">
        <v>686</v>
      </c>
      <c r="AL80" s="337" t="s">
        <v>904</v>
      </c>
      <c r="AM80" s="337" t="s">
        <v>368</v>
      </c>
      <c r="AN80" s="337" t="s">
        <v>368</v>
      </c>
      <c r="AO80" s="337" t="s">
        <v>368</v>
      </c>
      <c r="AP80" s="337">
        <v>4.0999999999999996</v>
      </c>
      <c r="AQ80" s="337" t="s">
        <v>897</v>
      </c>
      <c r="AR80" s="337" t="s">
        <v>905</v>
      </c>
      <c r="AS80" s="337" t="s">
        <v>893</v>
      </c>
      <c r="AT80" s="337" t="s">
        <v>906</v>
      </c>
      <c r="AU80" s="337" t="s">
        <v>900</v>
      </c>
      <c r="AV80" s="337" t="s">
        <v>907</v>
      </c>
      <c r="AW80" s="337" t="s">
        <v>392</v>
      </c>
      <c r="AX80" s="337" t="s">
        <v>379</v>
      </c>
      <c r="AY80" s="337" t="s">
        <v>908</v>
      </c>
      <c r="AZ80" s="337" t="s">
        <v>909</v>
      </c>
      <c r="BA80" s="337" t="s">
        <v>910</v>
      </c>
      <c r="BB80" s="337" t="s">
        <v>911</v>
      </c>
      <c r="BC80" s="337" t="s">
        <v>912</v>
      </c>
      <c r="BD80" s="337">
        <v>5</v>
      </c>
      <c r="BE80" s="337" t="s">
        <v>913</v>
      </c>
      <c r="BF80" s="337" t="s">
        <v>367</v>
      </c>
      <c r="BG80" s="337" t="s">
        <v>384</v>
      </c>
      <c r="BH80" s="337" t="s">
        <v>368</v>
      </c>
      <c r="BI80" s="337" t="s">
        <v>914</v>
      </c>
      <c r="BJ80" s="337" t="s">
        <v>915</v>
      </c>
      <c r="BK80" s="337" t="s">
        <v>368</v>
      </c>
      <c r="BL80" s="337" t="s">
        <v>916</v>
      </c>
      <c r="BM80" s="337" t="s">
        <v>917</v>
      </c>
      <c r="BN80" s="337" t="s">
        <v>901</v>
      </c>
      <c r="BO80" s="337" t="s">
        <v>905</v>
      </c>
      <c r="BP80" s="337" t="s">
        <v>918</v>
      </c>
      <c r="BQ80" s="337" t="s">
        <v>919</v>
      </c>
      <c r="BR80" s="337" t="s">
        <v>907</v>
      </c>
      <c r="BS80" s="337" t="s">
        <v>227</v>
      </c>
      <c r="BT80" s="337" t="s">
        <v>920</v>
      </c>
      <c r="BU80" s="337" t="s">
        <v>379</v>
      </c>
      <c r="BV80" s="337">
        <v>4</v>
      </c>
      <c r="BW80" s="337" t="s">
        <v>921</v>
      </c>
      <c r="BX80" s="337" t="s">
        <v>922</v>
      </c>
      <c r="BY80" s="337" t="s">
        <v>923</v>
      </c>
      <c r="BZ80" s="337">
        <v>5</v>
      </c>
      <c r="CA80" s="337" t="s">
        <v>924</v>
      </c>
      <c r="CB80" s="337" t="s">
        <v>911</v>
      </c>
      <c r="CC80" s="337" t="s">
        <v>918</v>
      </c>
      <c r="CD80" s="337" t="s">
        <v>925</v>
      </c>
      <c r="CE80" s="337" t="s">
        <v>920</v>
      </c>
      <c r="CF80" s="337" t="s">
        <v>379</v>
      </c>
      <c r="CG80" s="337" t="s">
        <v>409</v>
      </c>
      <c r="CH80" s="337" t="s">
        <v>379</v>
      </c>
      <c r="CI80" s="337" t="s">
        <v>410</v>
      </c>
      <c r="CJ80" s="337" t="s">
        <v>411</v>
      </c>
      <c r="CK80" s="337" t="s">
        <v>379</v>
      </c>
      <c r="CL80" s="337" t="s">
        <v>259</v>
      </c>
      <c r="CM80" s="337" t="s">
        <v>259</v>
      </c>
      <c r="CN80" s="337" t="s">
        <v>259</v>
      </c>
    </row>
    <row r="81" spans="1:92" hidden="1" x14ac:dyDescent="0.35">
      <c r="A81" s="337" t="s">
        <v>930</v>
      </c>
      <c r="B81" s="337" t="s">
        <v>26</v>
      </c>
      <c r="C81" s="337" t="s">
        <v>931</v>
      </c>
      <c r="D81" s="337" t="s">
        <v>932</v>
      </c>
      <c r="E81" s="337" t="s">
        <v>367</v>
      </c>
      <c r="F81" s="337" t="s">
        <v>368</v>
      </c>
      <c r="G81" s="337" t="s">
        <v>369</v>
      </c>
      <c r="H81" s="337">
        <v>5</v>
      </c>
      <c r="I81" s="337" t="s">
        <v>913</v>
      </c>
      <c r="J81" s="337">
        <v>45000</v>
      </c>
      <c r="K81" s="337">
        <v>225000</v>
      </c>
      <c r="L81" s="337">
        <v>0</v>
      </c>
      <c r="M81" s="337">
        <v>225000</v>
      </c>
      <c r="N81" s="337">
        <v>0</v>
      </c>
      <c r="O81" s="337" t="s">
        <v>371</v>
      </c>
      <c r="P81" s="337" t="s">
        <v>933</v>
      </c>
      <c r="Q81" s="337" t="s">
        <v>934</v>
      </c>
      <c r="R81" s="337" t="s">
        <v>935</v>
      </c>
      <c r="S81" s="337" t="s">
        <v>259</v>
      </c>
      <c r="T81" s="337" t="s">
        <v>936</v>
      </c>
      <c r="U81" s="337" t="s">
        <v>937</v>
      </c>
      <c r="V81" s="337" t="s">
        <v>938</v>
      </c>
      <c r="W81" s="337" t="s">
        <v>378</v>
      </c>
      <c r="X81" s="337" t="s">
        <v>379</v>
      </c>
      <c r="Y81" s="337" t="s">
        <v>901</v>
      </c>
      <c r="Z81" s="337" t="s">
        <v>939</v>
      </c>
      <c r="AA81" s="337" t="s">
        <v>930</v>
      </c>
      <c r="AB81" s="337" t="s">
        <v>940</v>
      </c>
      <c r="AC81" s="337" t="s">
        <v>941</v>
      </c>
      <c r="AD81" s="337" t="s">
        <v>368</v>
      </c>
      <c r="AE81" s="337" t="s">
        <v>368</v>
      </c>
      <c r="AF81" s="337" t="s">
        <v>367</v>
      </c>
      <c r="AG81" s="337" t="s">
        <v>384</v>
      </c>
      <c r="AH81" s="337" t="s">
        <v>384</v>
      </c>
      <c r="AI81" s="337" t="s">
        <v>368</v>
      </c>
      <c r="AJ81" s="337" t="s">
        <v>942</v>
      </c>
      <c r="AK81" s="337" t="s">
        <v>916</v>
      </c>
      <c r="AL81" s="337" t="s">
        <v>147</v>
      </c>
      <c r="AM81" s="337" t="s">
        <v>368</v>
      </c>
      <c r="AN81" s="337" t="s">
        <v>368</v>
      </c>
      <c r="AO81" s="337" t="s">
        <v>368</v>
      </c>
      <c r="AP81" s="337">
        <v>4.0999999999999996</v>
      </c>
      <c r="AQ81" s="337" t="s">
        <v>935</v>
      </c>
      <c r="AR81" s="337" t="s">
        <v>905</v>
      </c>
      <c r="AS81" s="337" t="s">
        <v>930</v>
      </c>
      <c r="AT81" s="337" t="s">
        <v>943</v>
      </c>
      <c r="AU81" s="337" t="s">
        <v>938</v>
      </c>
      <c r="AV81" s="337" t="s">
        <v>907</v>
      </c>
      <c r="AW81" s="337" t="s">
        <v>392</v>
      </c>
      <c r="AX81" s="337" t="s">
        <v>379</v>
      </c>
      <c r="AY81" s="337" t="s">
        <v>908</v>
      </c>
      <c r="AZ81" s="337" t="s">
        <v>909</v>
      </c>
      <c r="BA81" s="337" t="s">
        <v>910</v>
      </c>
      <c r="BB81" s="337" t="s">
        <v>911</v>
      </c>
      <c r="BC81" s="337" t="s">
        <v>912</v>
      </c>
      <c r="BD81" s="337">
        <v>5</v>
      </c>
      <c r="BE81" s="337" t="s">
        <v>913</v>
      </c>
      <c r="BF81" s="337" t="s">
        <v>367</v>
      </c>
      <c r="BG81" s="337" t="s">
        <v>384</v>
      </c>
      <c r="BH81" s="337" t="s">
        <v>368</v>
      </c>
      <c r="BI81" s="337" t="s">
        <v>914</v>
      </c>
      <c r="BJ81" s="337" t="s">
        <v>915</v>
      </c>
      <c r="BK81" s="337" t="s">
        <v>368</v>
      </c>
      <c r="BL81" s="337" t="s">
        <v>916</v>
      </c>
      <c r="BM81" s="337" t="s">
        <v>917</v>
      </c>
      <c r="BN81" s="337" t="s">
        <v>901</v>
      </c>
      <c r="BO81" s="337" t="s">
        <v>905</v>
      </c>
      <c r="BP81" s="337" t="s">
        <v>918</v>
      </c>
      <c r="BQ81" s="337" t="s">
        <v>919</v>
      </c>
      <c r="BR81" s="337" t="s">
        <v>907</v>
      </c>
      <c r="BS81" s="337" t="s">
        <v>227</v>
      </c>
      <c r="BT81" s="337" t="s">
        <v>920</v>
      </c>
      <c r="BU81" s="337" t="s">
        <v>379</v>
      </c>
      <c r="BV81" s="337">
        <v>4</v>
      </c>
      <c r="BW81" s="337" t="s">
        <v>921</v>
      </c>
      <c r="BX81" s="337" t="s">
        <v>922</v>
      </c>
      <c r="BY81" s="337" t="s">
        <v>923</v>
      </c>
      <c r="BZ81" s="337">
        <v>5</v>
      </c>
      <c r="CA81" s="337" t="s">
        <v>924</v>
      </c>
      <c r="CB81" s="337" t="s">
        <v>911</v>
      </c>
      <c r="CC81" s="337" t="s">
        <v>918</v>
      </c>
      <c r="CD81" s="337" t="s">
        <v>925</v>
      </c>
      <c r="CE81" s="337" t="s">
        <v>920</v>
      </c>
      <c r="CF81" s="337" t="s">
        <v>379</v>
      </c>
      <c r="CG81" s="337" t="s">
        <v>409</v>
      </c>
      <c r="CH81" s="337" t="s">
        <v>379</v>
      </c>
      <c r="CI81" s="337" t="s">
        <v>410</v>
      </c>
      <c r="CJ81" s="337" t="s">
        <v>411</v>
      </c>
      <c r="CK81" s="337" t="s">
        <v>379</v>
      </c>
      <c r="CL81" s="337" t="s">
        <v>259</v>
      </c>
      <c r="CM81" s="337" t="s">
        <v>259</v>
      </c>
      <c r="CN81" s="337" t="s">
        <v>259</v>
      </c>
    </row>
    <row r="82" spans="1:92" hidden="1" x14ac:dyDescent="0.35">
      <c r="A82" s="337" t="s">
        <v>944</v>
      </c>
      <c r="B82" s="337" t="s">
        <v>28</v>
      </c>
      <c r="C82" s="337" t="s">
        <v>945</v>
      </c>
      <c r="D82" s="337" t="s">
        <v>413</v>
      </c>
      <c r="E82" s="337" t="s">
        <v>367</v>
      </c>
      <c r="F82" s="337" t="s">
        <v>368</v>
      </c>
      <c r="G82" s="337" t="s">
        <v>369</v>
      </c>
      <c r="H82" s="337">
        <v>15</v>
      </c>
      <c r="I82" s="337" t="s">
        <v>370</v>
      </c>
      <c r="J82" s="337">
        <v>200</v>
      </c>
      <c r="K82" s="337">
        <v>3000</v>
      </c>
      <c r="L82" s="337">
        <v>0</v>
      </c>
      <c r="M82" s="337">
        <v>0</v>
      </c>
      <c r="N82" s="337">
        <v>3000</v>
      </c>
      <c r="O82" s="337" t="s">
        <v>371</v>
      </c>
      <c r="P82" s="337" t="s">
        <v>946</v>
      </c>
      <c r="Q82" s="337" t="s">
        <v>947</v>
      </c>
      <c r="R82" s="337" t="s">
        <v>948</v>
      </c>
      <c r="S82" s="337" t="s">
        <v>259</v>
      </c>
      <c r="T82" s="337" t="s">
        <v>949</v>
      </c>
      <c r="U82" s="337" t="s">
        <v>950</v>
      </c>
      <c r="V82" s="337" t="s">
        <v>951</v>
      </c>
      <c r="W82" s="337" t="s">
        <v>378</v>
      </c>
      <c r="X82" s="337" t="s">
        <v>379</v>
      </c>
      <c r="Y82" s="337" t="s">
        <v>952</v>
      </c>
      <c r="Z82" s="337" t="s">
        <v>953</v>
      </c>
      <c r="AA82" s="337" t="s">
        <v>944</v>
      </c>
      <c r="AB82" s="337" t="s">
        <v>954</v>
      </c>
      <c r="AC82" s="337" t="s">
        <v>815</v>
      </c>
      <c r="AD82" s="337" t="s">
        <v>368</v>
      </c>
      <c r="AE82" s="337" t="s">
        <v>368</v>
      </c>
      <c r="AF82" s="337" t="s">
        <v>367</v>
      </c>
      <c r="AG82" s="337" t="s">
        <v>384</v>
      </c>
      <c r="AH82" s="337" t="s">
        <v>384</v>
      </c>
      <c r="AI82" s="337" t="s">
        <v>368</v>
      </c>
      <c r="AJ82" s="337" t="s">
        <v>942</v>
      </c>
      <c r="AK82" s="337" t="s">
        <v>916</v>
      </c>
      <c r="AL82" s="337" t="s">
        <v>525</v>
      </c>
      <c r="AM82" s="337" t="s">
        <v>368</v>
      </c>
      <c r="AN82" s="337" t="s">
        <v>368</v>
      </c>
      <c r="AO82" s="337" t="s">
        <v>368</v>
      </c>
      <c r="AP82" s="337">
        <v>5.0999999999999996</v>
      </c>
      <c r="AQ82" s="337" t="s">
        <v>948</v>
      </c>
      <c r="AR82" s="337" t="s">
        <v>955</v>
      </c>
      <c r="AS82" s="337" t="s">
        <v>944</v>
      </c>
      <c r="AT82" s="337" t="s">
        <v>956</v>
      </c>
      <c r="AU82" s="337" t="s">
        <v>951</v>
      </c>
      <c r="AV82" s="337" t="s">
        <v>957</v>
      </c>
      <c r="AW82" s="337" t="s">
        <v>392</v>
      </c>
      <c r="AX82" s="337" t="s">
        <v>379</v>
      </c>
      <c r="AY82" s="337" t="s">
        <v>958</v>
      </c>
      <c r="AZ82" s="337" t="s">
        <v>959</v>
      </c>
      <c r="BA82" s="337" t="s">
        <v>960</v>
      </c>
      <c r="BB82" s="337" t="s">
        <v>961</v>
      </c>
      <c r="BC82" s="337" t="s">
        <v>962</v>
      </c>
      <c r="BD82" s="337">
        <v>1</v>
      </c>
      <c r="BE82" s="337" t="s">
        <v>963</v>
      </c>
      <c r="BF82" s="337" t="s">
        <v>367</v>
      </c>
      <c r="BG82" s="337" t="s">
        <v>384</v>
      </c>
      <c r="BH82" s="337" t="s">
        <v>368</v>
      </c>
      <c r="BI82" s="337" t="s">
        <v>964</v>
      </c>
      <c r="BJ82" s="337" t="s">
        <v>965</v>
      </c>
      <c r="BK82" s="337" t="s">
        <v>368</v>
      </c>
      <c r="BL82" s="337" t="s">
        <v>916</v>
      </c>
      <c r="BM82" s="337" t="s">
        <v>966</v>
      </c>
      <c r="BN82" s="337" t="s">
        <v>952</v>
      </c>
      <c r="BO82" s="337" t="s">
        <v>955</v>
      </c>
      <c r="BP82" s="337" t="s">
        <v>967</v>
      </c>
      <c r="BQ82" s="337" t="s">
        <v>968</v>
      </c>
      <c r="BR82" s="337" t="s">
        <v>957</v>
      </c>
      <c r="BS82" s="337" t="s">
        <v>227</v>
      </c>
      <c r="BT82" s="337" t="s">
        <v>969</v>
      </c>
      <c r="BU82" s="337" t="s">
        <v>379</v>
      </c>
      <c r="BV82" s="337">
        <v>5</v>
      </c>
      <c r="BW82" s="337" t="s">
        <v>970</v>
      </c>
      <c r="BX82" s="337" t="s">
        <v>971</v>
      </c>
      <c r="BY82" s="337" t="s">
        <v>972</v>
      </c>
      <c r="BZ82" s="337">
        <v>4</v>
      </c>
      <c r="CA82" s="337" t="s">
        <v>973</v>
      </c>
      <c r="CB82" s="337" t="s">
        <v>961</v>
      </c>
      <c r="CC82" s="337" t="s">
        <v>967</v>
      </c>
      <c r="CD82" s="337" t="s">
        <v>974</v>
      </c>
      <c r="CE82" s="337" t="s">
        <v>969</v>
      </c>
      <c r="CF82" s="337" t="s">
        <v>379</v>
      </c>
      <c r="CG82" s="337" t="s">
        <v>409</v>
      </c>
      <c r="CH82" s="337" t="s">
        <v>379</v>
      </c>
      <c r="CI82" s="337" t="s">
        <v>410</v>
      </c>
      <c r="CJ82" s="337" t="s">
        <v>411</v>
      </c>
      <c r="CK82" s="337" t="s">
        <v>379</v>
      </c>
      <c r="CL82" s="337" t="s">
        <v>259</v>
      </c>
      <c r="CM82" s="337" t="s">
        <v>259</v>
      </c>
      <c r="CN82" s="337" t="s">
        <v>259</v>
      </c>
    </row>
    <row r="83" spans="1:92" hidden="1" x14ac:dyDescent="0.35">
      <c r="A83" s="337" t="s">
        <v>975</v>
      </c>
      <c r="B83" s="337" t="s">
        <v>28</v>
      </c>
      <c r="C83" s="337" t="s">
        <v>976</v>
      </c>
      <c r="D83" s="337" t="s">
        <v>413</v>
      </c>
      <c r="E83" s="337" t="s">
        <v>367</v>
      </c>
      <c r="F83" s="337" t="s">
        <v>368</v>
      </c>
      <c r="G83" s="337" t="s">
        <v>369</v>
      </c>
      <c r="H83" s="337">
        <v>15</v>
      </c>
      <c r="I83" s="337" t="s">
        <v>370</v>
      </c>
      <c r="J83" s="337">
        <v>200</v>
      </c>
      <c r="K83" s="337">
        <v>3000</v>
      </c>
      <c r="L83" s="337">
        <v>0</v>
      </c>
      <c r="M83" s="337">
        <v>0</v>
      </c>
      <c r="N83" s="337">
        <v>3000</v>
      </c>
      <c r="O83" s="337" t="s">
        <v>371</v>
      </c>
      <c r="P83" s="337" t="s">
        <v>977</v>
      </c>
      <c r="Q83" s="337" t="s">
        <v>978</v>
      </c>
      <c r="R83" s="337" t="s">
        <v>979</v>
      </c>
      <c r="S83" s="337" t="s">
        <v>259</v>
      </c>
      <c r="T83" s="337" t="s">
        <v>980</v>
      </c>
      <c r="U83" s="337" t="s">
        <v>981</v>
      </c>
      <c r="V83" s="337" t="s">
        <v>982</v>
      </c>
      <c r="W83" s="337" t="s">
        <v>378</v>
      </c>
      <c r="X83" s="337" t="s">
        <v>379</v>
      </c>
      <c r="Y83" s="337" t="s">
        <v>983</v>
      </c>
      <c r="Z83" s="337" t="s">
        <v>984</v>
      </c>
      <c r="AA83" s="337" t="s">
        <v>975</v>
      </c>
      <c r="AB83" s="337" t="s">
        <v>985</v>
      </c>
      <c r="AC83" s="337" t="s">
        <v>815</v>
      </c>
      <c r="AD83" s="337" t="s">
        <v>368</v>
      </c>
      <c r="AE83" s="337" t="s">
        <v>368</v>
      </c>
      <c r="AF83" s="337" t="s">
        <v>367</v>
      </c>
      <c r="AG83" s="337" t="s">
        <v>384</v>
      </c>
      <c r="AH83" s="337" t="s">
        <v>384</v>
      </c>
      <c r="AI83" s="337" t="s">
        <v>986</v>
      </c>
      <c r="AJ83" s="337" t="s">
        <v>675</v>
      </c>
      <c r="AK83" s="337" t="s">
        <v>987</v>
      </c>
      <c r="AL83" s="337" t="s">
        <v>879</v>
      </c>
      <c r="AM83" s="337" t="s">
        <v>368</v>
      </c>
      <c r="AN83" s="337" t="s">
        <v>368</v>
      </c>
      <c r="AO83" s="337" t="s">
        <v>368</v>
      </c>
      <c r="AP83" s="337">
        <v>5.2</v>
      </c>
      <c r="AQ83" s="337" t="s">
        <v>979</v>
      </c>
      <c r="AR83" s="337" t="s">
        <v>988</v>
      </c>
      <c r="AS83" s="337" t="s">
        <v>975</v>
      </c>
      <c r="AT83" s="337" t="s">
        <v>989</v>
      </c>
      <c r="AU83" s="337" t="s">
        <v>982</v>
      </c>
      <c r="AV83" s="337" t="s">
        <v>990</v>
      </c>
      <c r="AW83" s="337" t="s">
        <v>392</v>
      </c>
      <c r="AX83" s="337" t="s">
        <v>379</v>
      </c>
      <c r="AY83" s="337" t="s">
        <v>991</v>
      </c>
      <c r="AZ83" s="337" t="s">
        <v>992</v>
      </c>
      <c r="BA83" s="337" t="s">
        <v>993</v>
      </c>
      <c r="BB83" s="337" t="s">
        <v>961</v>
      </c>
      <c r="BC83" s="337" t="s">
        <v>532</v>
      </c>
      <c r="BD83" s="337">
        <v>1</v>
      </c>
      <c r="BE83" s="337" t="s">
        <v>994</v>
      </c>
      <c r="BF83" s="337" t="s">
        <v>367</v>
      </c>
      <c r="BG83" s="337" t="s">
        <v>384</v>
      </c>
      <c r="BH83" s="337" t="s">
        <v>986</v>
      </c>
      <c r="BI83" s="337" t="s">
        <v>995</v>
      </c>
      <c r="BJ83" s="337" t="s">
        <v>996</v>
      </c>
      <c r="BK83" s="337" t="s">
        <v>368</v>
      </c>
      <c r="BL83" s="337" t="s">
        <v>997</v>
      </c>
      <c r="BM83" s="337" t="s">
        <v>998</v>
      </c>
      <c r="BN83" s="337" t="s">
        <v>983</v>
      </c>
      <c r="BO83" s="337" t="s">
        <v>988</v>
      </c>
      <c r="BP83" s="337" t="s">
        <v>967</v>
      </c>
      <c r="BQ83" s="337" t="s">
        <v>999</v>
      </c>
      <c r="BR83" s="337" t="s">
        <v>990</v>
      </c>
      <c r="BS83" s="337" t="s">
        <v>227</v>
      </c>
      <c r="BT83" s="337" t="s">
        <v>969</v>
      </c>
      <c r="BU83" s="337" t="s">
        <v>379</v>
      </c>
      <c r="BV83" s="337">
        <v>5</v>
      </c>
      <c r="BW83" s="337" t="s">
        <v>970</v>
      </c>
      <c r="BX83" s="337" t="s">
        <v>971</v>
      </c>
      <c r="BY83" s="337" t="s">
        <v>972</v>
      </c>
      <c r="BZ83" s="337">
        <v>4</v>
      </c>
      <c r="CA83" s="337" t="s">
        <v>973</v>
      </c>
      <c r="CB83" s="337" t="s">
        <v>961</v>
      </c>
      <c r="CC83" s="337" t="s">
        <v>967</v>
      </c>
      <c r="CD83" s="337" t="s">
        <v>974</v>
      </c>
      <c r="CE83" s="337" t="s">
        <v>969</v>
      </c>
      <c r="CF83" s="337" t="s">
        <v>379</v>
      </c>
      <c r="CG83" s="337" t="s">
        <v>409</v>
      </c>
      <c r="CH83" s="337" t="s">
        <v>379</v>
      </c>
      <c r="CI83" s="337" t="s">
        <v>410</v>
      </c>
      <c r="CJ83" s="337" t="s">
        <v>411</v>
      </c>
      <c r="CK83" s="337" t="s">
        <v>379</v>
      </c>
      <c r="CL83" s="337" t="s">
        <v>259</v>
      </c>
      <c r="CM83" s="337" t="s">
        <v>259</v>
      </c>
      <c r="CN83" s="337" t="s">
        <v>259</v>
      </c>
    </row>
    <row r="84" spans="1:92" hidden="1" x14ac:dyDescent="0.35">
      <c r="A84" s="337" t="s">
        <v>1000</v>
      </c>
      <c r="B84" s="337" t="s">
        <v>28</v>
      </c>
      <c r="C84" s="337" t="s">
        <v>1001</v>
      </c>
      <c r="D84" s="337" t="s">
        <v>413</v>
      </c>
      <c r="E84" s="337" t="s">
        <v>367</v>
      </c>
      <c r="F84" s="337" t="s">
        <v>368</v>
      </c>
      <c r="G84" s="337" t="s">
        <v>369</v>
      </c>
      <c r="H84" s="337">
        <v>30</v>
      </c>
      <c r="I84" s="337" t="s">
        <v>370</v>
      </c>
      <c r="J84" s="337">
        <v>200</v>
      </c>
      <c r="K84" s="337">
        <v>6000</v>
      </c>
      <c r="L84" s="337">
        <v>0</v>
      </c>
      <c r="M84" s="337">
        <v>6000</v>
      </c>
      <c r="N84" s="337">
        <v>0</v>
      </c>
      <c r="O84" s="337" t="s">
        <v>371</v>
      </c>
      <c r="P84" s="337" t="s">
        <v>1002</v>
      </c>
      <c r="Q84" s="337" t="s">
        <v>1003</v>
      </c>
      <c r="R84" s="337" t="s">
        <v>1004</v>
      </c>
      <c r="S84" s="337" t="s">
        <v>259</v>
      </c>
      <c r="T84" s="337" t="s">
        <v>1005</v>
      </c>
      <c r="U84" s="337" t="s">
        <v>1006</v>
      </c>
      <c r="V84" s="337" t="s">
        <v>1007</v>
      </c>
      <c r="W84" s="337" t="s">
        <v>378</v>
      </c>
      <c r="X84" s="337" t="s">
        <v>379</v>
      </c>
      <c r="Y84" s="337" t="s">
        <v>1008</v>
      </c>
      <c r="Z84" s="337" t="s">
        <v>1009</v>
      </c>
      <c r="AA84" s="337" t="s">
        <v>1000</v>
      </c>
      <c r="AB84" s="337" t="s">
        <v>1010</v>
      </c>
      <c r="AC84" s="337" t="s">
        <v>521</v>
      </c>
      <c r="AD84" s="337" t="s">
        <v>368</v>
      </c>
      <c r="AE84" s="337" t="s">
        <v>368</v>
      </c>
      <c r="AF84" s="337" t="s">
        <v>367</v>
      </c>
      <c r="AG84" s="337" t="s">
        <v>384</v>
      </c>
      <c r="AH84" s="337" t="s">
        <v>384</v>
      </c>
      <c r="AI84" s="337" t="s">
        <v>368</v>
      </c>
      <c r="AJ84" s="337" t="s">
        <v>1011</v>
      </c>
      <c r="AK84" s="337" t="s">
        <v>997</v>
      </c>
      <c r="AL84" s="337" t="s">
        <v>879</v>
      </c>
      <c r="AM84" s="337" t="s">
        <v>368</v>
      </c>
      <c r="AN84" s="337" t="s">
        <v>368</v>
      </c>
      <c r="AO84" s="337" t="s">
        <v>368</v>
      </c>
      <c r="AP84" s="337">
        <v>5.3</v>
      </c>
      <c r="AQ84" s="337" t="s">
        <v>1004</v>
      </c>
      <c r="AR84" s="337" t="s">
        <v>1012</v>
      </c>
      <c r="AS84" s="337" t="s">
        <v>1000</v>
      </c>
      <c r="AT84" s="337" t="s">
        <v>1013</v>
      </c>
      <c r="AU84" s="337" t="s">
        <v>1007</v>
      </c>
      <c r="AV84" s="337" t="s">
        <v>1014</v>
      </c>
      <c r="AW84" s="337" t="s">
        <v>392</v>
      </c>
      <c r="AX84" s="337" t="s">
        <v>379</v>
      </c>
      <c r="AY84" s="337" t="s">
        <v>1015</v>
      </c>
      <c r="AZ84" s="337" t="s">
        <v>1016</v>
      </c>
      <c r="BA84" s="337" t="s">
        <v>1017</v>
      </c>
      <c r="BB84" s="337" t="s">
        <v>961</v>
      </c>
      <c r="BC84" s="337" t="s">
        <v>1018</v>
      </c>
      <c r="BD84" s="337">
        <v>1</v>
      </c>
      <c r="BE84" s="337" t="s">
        <v>1019</v>
      </c>
      <c r="BF84" s="337" t="s">
        <v>367</v>
      </c>
      <c r="BG84" s="337" t="s">
        <v>384</v>
      </c>
      <c r="BH84" s="337" t="s">
        <v>368</v>
      </c>
      <c r="BI84" s="337" t="s">
        <v>1020</v>
      </c>
      <c r="BJ84" s="337" t="s">
        <v>1021</v>
      </c>
      <c r="BK84" s="337" t="s">
        <v>368</v>
      </c>
      <c r="BL84" s="337" t="s">
        <v>997</v>
      </c>
      <c r="BM84" s="337" t="s">
        <v>1022</v>
      </c>
      <c r="BN84" s="337" t="s">
        <v>1008</v>
      </c>
      <c r="BO84" s="337" t="s">
        <v>1012</v>
      </c>
      <c r="BP84" s="337" t="s">
        <v>967</v>
      </c>
      <c r="BQ84" s="337" t="s">
        <v>1023</v>
      </c>
      <c r="BR84" s="337" t="s">
        <v>1014</v>
      </c>
      <c r="BS84" s="337" t="s">
        <v>227</v>
      </c>
      <c r="BT84" s="337" t="s">
        <v>969</v>
      </c>
      <c r="BU84" s="337" t="s">
        <v>379</v>
      </c>
      <c r="BV84" s="337">
        <v>5</v>
      </c>
      <c r="BW84" s="337" t="s">
        <v>970</v>
      </c>
      <c r="BX84" s="337" t="s">
        <v>971</v>
      </c>
      <c r="BY84" s="337" t="s">
        <v>972</v>
      </c>
      <c r="BZ84" s="337">
        <v>4</v>
      </c>
      <c r="CA84" s="337" t="s">
        <v>973</v>
      </c>
      <c r="CB84" s="337" t="s">
        <v>961</v>
      </c>
      <c r="CC84" s="337" t="s">
        <v>967</v>
      </c>
      <c r="CD84" s="337" t="s">
        <v>974</v>
      </c>
      <c r="CE84" s="337" t="s">
        <v>969</v>
      </c>
      <c r="CF84" s="337" t="s">
        <v>379</v>
      </c>
      <c r="CG84" s="337" t="s">
        <v>409</v>
      </c>
      <c r="CH84" s="337" t="s">
        <v>379</v>
      </c>
      <c r="CI84" s="337" t="s">
        <v>410</v>
      </c>
      <c r="CJ84" s="337" t="s">
        <v>411</v>
      </c>
      <c r="CK84" s="337" t="s">
        <v>379</v>
      </c>
      <c r="CL84" s="337" t="s">
        <v>259</v>
      </c>
      <c r="CM84" s="337" t="s">
        <v>259</v>
      </c>
      <c r="CN84" s="337" t="s">
        <v>259</v>
      </c>
    </row>
    <row r="85" spans="1:92" hidden="1" x14ac:dyDescent="0.35">
      <c r="A85" s="337" t="s">
        <v>1024</v>
      </c>
      <c r="B85" s="337" t="s">
        <v>28</v>
      </c>
      <c r="C85" s="337" t="s">
        <v>1025</v>
      </c>
      <c r="D85" s="337" t="s">
        <v>413</v>
      </c>
      <c r="E85" s="337" t="s">
        <v>367</v>
      </c>
      <c r="F85" s="337" t="s">
        <v>368</v>
      </c>
      <c r="G85" s="337" t="s">
        <v>369</v>
      </c>
      <c r="H85" s="337">
        <v>30</v>
      </c>
      <c r="I85" s="337" t="s">
        <v>370</v>
      </c>
      <c r="J85" s="337">
        <v>200</v>
      </c>
      <c r="K85" s="337">
        <v>6000</v>
      </c>
      <c r="L85" s="337">
        <v>6000</v>
      </c>
      <c r="M85" s="337">
        <v>0</v>
      </c>
      <c r="N85" s="337">
        <v>0</v>
      </c>
      <c r="O85" s="337" t="s">
        <v>371</v>
      </c>
      <c r="P85" s="337" t="s">
        <v>1026</v>
      </c>
      <c r="Q85" s="337" t="s">
        <v>1027</v>
      </c>
      <c r="R85" s="337" t="s">
        <v>1028</v>
      </c>
      <c r="S85" s="337" t="s">
        <v>259</v>
      </c>
      <c r="T85" s="337" t="s">
        <v>1029</v>
      </c>
      <c r="U85" s="337" t="s">
        <v>1030</v>
      </c>
      <c r="V85" s="337" t="s">
        <v>1031</v>
      </c>
      <c r="W85" s="337" t="s">
        <v>378</v>
      </c>
      <c r="X85" s="337" t="s">
        <v>379</v>
      </c>
      <c r="Y85" s="337" t="s">
        <v>1032</v>
      </c>
      <c r="Z85" s="337" t="s">
        <v>1033</v>
      </c>
      <c r="AA85" s="337" t="s">
        <v>1024</v>
      </c>
      <c r="AB85" s="337" t="s">
        <v>368</v>
      </c>
      <c r="AC85" s="337" t="s">
        <v>521</v>
      </c>
      <c r="AD85" s="337" t="s">
        <v>368</v>
      </c>
      <c r="AE85" s="337" t="s">
        <v>368</v>
      </c>
      <c r="AF85" s="337" t="s">
        <v>368</v>
      </c>
      <c r="AG85" s="337" t="s">
        <v>368</v>
      </c>
      <c r="AH85" s="337" t="s">
        <v>368</v>
      </c>
      <c r="AI85" s="337" t="s">
        <v>368</v>
      </c>
      <c r="AJ85" s="337" t="s">
        <v>368</v>
      </c>
      <c r="AK85" s="337" t="s">
        <v>368</v>
      </c>
      <c r="AL85" s="337" t="s">
        <v>368</v>
      </c>
      <c r="AM85" s="337" t="s">
        <v>368</v>
      </c>
      <c r="AN85" s="337" t="s">
        <v>368</v>
      </c>
      <c r="AO85" s="337" t="s">
        <v>368</v>
      </c>
      <c r="AP85" s="337">
        <v>5.4</v>
      </c>
      <c r="AQ85" s="337" t="s">
        <v>1028</v>
      </c>
      <c r="AR85" s="337" t="s">
        <v>1034</v>
      </c>
      <c r="AS85" s="337" t="s">
        <v>1024</v>
      </c>
      <c r="AT85" s="337" t="s">
        <v>1035</v>
      </c>
      <c r="AU85" s="337" t="s">
        <v>1031</v>
      </c>
      <c r="AV85" s="337" t="s">
        <v>1036</v>
      </c>
      <c r="AW85" s="337" t="s">
        <v>392</v>
      </c>
      <c r="AX85" s="337" t="s">
        <v>379</v>
      </c>
      <c r="AY85" s="337" t="s">
        <v>1037</v>
      </c>
      <c r="AZ85" s="337" t="s">
        <v>1038</v>
      </c>
      <c r="BA85" s="337" t="s">
        <v>368</v>
      </c>
      <c r="BB85" s="337" t="s">
        <v>961</v>
      </c>
      <c r="BC85" s="337" t="s">
        <v>532</v>
      </c>
      <c r="BD85" s="337">
        <v>1</v>
      </c>
      <c r="BE85" s="337" t="s">
        <v>1019</v>
      </c>
      <c r="BF85" s="337" t="s">
        <v>368</v>
      </c>
      <c r="BG85" s="337" t="s">
        <v>368</v>
      </c>
      <c r="BH85" s="337" t="s">
        <v>368</v>
      </c>
      <c r="BI85" s="337" t="s">
        <v>368</v>
      </c>
      <c r="BJ85" s="337" t="s">
        <v>368</v>
      </c>
      <c r="BK85" s="337" t="s">
        <v>368</v>
      </c>
      <c r="BL85" s="337" t="s">
        <v>368</v>
      </c>
      <c r="BM85" s="337" t="s">
        <v>368</v>
      </c>
      <c r="BN85" s="337" t="s">
        <v>1032</v>
      </c>
      <c r="BO85" s="337" t="s">
        <v>1034</v>
      </c>
      <c r="BP85" s="337" t="s">
        <v>967</v>
      </c>
      <c r="BQ85" s="337" t="s">
        <v>1039</v>
      </c>
      <c r="BR85" s="337" t="s">
        <v>1036</v>
      </c>
      <c r="BS85" s="337" t="s">
        <v>227</v>
      </c>
      <c r="BT85" s="337" t="s">
        <v>969</v>
      </c>
      <c r="BU85" s="337" t="s">
        <v>379</v>
      </c>
      <c r="BV85" s="337">
        <v>5</v>
      </c>
      <c r="BW85" s="337" t="s">
        <v>970</v>
      </c>
      <c r="BX85" s="337" t="s">
        <v>971</v>
      </c>
      <c r="BY85" s="337" t="s">
        <v>972</v>
      </c>
      <c r="BZ85" s="337">
        <v>4</v>
      </c>
      <c r="CA85" s="337" t="s">
        <v>973</v>
      </c>
      <c r="CB85" s="337" t="s">
        <v>961</v>
      </c>
      <c r="CC85" s="337" t="s">
        <v>967</v>
      </c>
      <c r="CD85" s="337" t="s">
        <v>974</v>
      </c>
      <c r="CE85" s="337" t="s">
        <v>969</v>
      </c>
      <c r="CF85" s="337" t="s">
        <v>379</v>
      </c>
      <c r="CG85" s="337" t="s">
        <v>409</v>
      </c>
      <c r="CH85" s="337" t="s">
        <v>379</v>
      </c>
      <c r="CI85" s="337" t="s">
        <v>410</v>
      </c>
      <c r="CJ85" s="337" t="s">
        <v>411</v>
      </c>
      <c r="CK85" s="337" t="s">
        <v>379</v>
      </c>
      <c r="CL85" s="337" t="s">
        <v>259</v>
      </c>
      <c r="CM85" s="337" t="s">
        <v>368</v>
      </c>
      <c r="CN85" s="337" t="s">
        <v>368</v>
      </c>
    </row>
    <row r="86" spans="1:92" hidden="1" x14ac:dyDescent="0.35">
      <c r="A86" s="337" t="s">
        <v>1040</v>
      </c>
      <c r="B86" s="337" t="s">
        <v>1041</v>
      </c>
      <c r="C86" s="337" t="s">
        <v>1042</v>
      </c>
      <c r="D86" s="337" t="s">
        <v>1043</v>
      </c>
      <c r="E86" s="337" t="s">
        <v>367</v>
      </c>
      <c r="F86" s="337" t="s">
        <v>368</v>
      </c>
      <c r="G86" s="337" t="s">
        <v>369</v>
      </c>
      <c r="H86" s="337">
        <v>1</v>
      </c>
      <c r="I86" s="337" t="s">
        <v>1044</v>
      </c>
      <c r="J86" s="337">
        <v>58075</v>
      </c>
      <c r="K86" s="337">
        <v>58075</v>
      </c>
      <c r="L86" s="337">
        <v>58075</v>
      </c>
      <c r="M86" s="337">
        <v>0</v>
      </c>
      <c r="N86" s="337">
        <v>0</v>
      </c>
      <c r="O86" s="337" t="s">
        <v>371</v>
      </c>
      <c r="P86" s="337" t="s">
        <v>1045</v>
      </c>
      <c r="Q86" s="337" t="s">
        <v>1046</v>
      </c>
      <c r="R86" s="337" t="s">
        <v>1047</v>
      </c>
      <c r="S86" s="337" t="s">
        <v>259</v>
      </c>
      <c r="T86" s="337" t="s">
        <v>1048</v>
      </c>
      <c r="U86" s="337" t="s">
        <v>1049</v>
      </c>
      <c r="V86" s="337" t="s">
        <v>1050</v>
      </c>
      <c r="W86" s="337" t="s">
        <v>378</v>
      </c>
      <c r="X86" s="337" t="s">
        <v>379</v>
      </c>
      <c r="Y86" s="337" t="s">
        <v>1051</v>
      </c>
      <c r="Z86" s="337" t="s">
        <v>1052</v>
      </c>
      <c r="AA86" s="337" t="s">
        <v>1040</v>
      </c>
      <c r="AB86" s="337" t="s">
        <v>1053</v>
      </c>
      <c r="AC86" s="337" t="s">
        <v>941</v>
      </c>
      <c r="AD86" s="337" t="s">
        <v>368</v>
      </c>
      <c r="AE86" s="337" t="s">
        <v>368</v>
      </c>
      <c r="AF86" s="337" t="s">
        <v>367</v>
      </c>
      <c r="AG86" s="337" t="s">
        <v>384</v>
      </c>
      <c r="AH86" s="337" t="s">
        <v>384</v>
      </c>
      <c r="AI86" s="337" t="s">
        <v>522</v>
      </c>
      <c r="AJ86" s="337" t="s">
        <v>523</v>
      </c>
      <c r="AK86" s="337" t="s">
        <v>610</v>
      </c>
      <c r="AL86" s="337" t="s">
        <v>525</v>
      </c>
      <c r="AM86" s="337" t="s">
        <v>368</v>
      </c>
      <c r="AN86" s="337" t="s">
        <v>368</v>
      </c>
      <c r="AO86" s="337" t="s">
        <v>368</v>
      </c>
      <c r="AP86" s="337">
        <v>1.6</v>
      </c>
      <c r="AQ86" s="337" t="s">
        <v>1047</v>
      </c>
      <c r="AR86" s="337" t="s">
        <v>1054</v>
      </c>
      <c r="AS86" s="337" t="s">
        <v>1040</v>
      </c>
      <c r="AT86" s="337" t="s">
        <v>1055</v>
      </c>
      <c r="AU86" s="337" t="s">
        <v>1050</v>
      </c>
      <c r="AV86" s="337" t="s">
        <v>1056</v>
      </c>
      <c r="AW86" s="337" t="s">
        <v>392</v>
      </c>
      <c r="AX86" s="337" t="s">
        <v>379</v>
      </c>
      <c r="AY86" s="337" t="s">
        <v>1057</v>
      </c>
      <c r="AZ86" s="337" t="s">
        <v>1058</v>
      </c>
      <c r="BA86" s="337" t="s">
        <v>1059</v>
      </c>
      <c r="BB86" s="337" t="s">
        <v>396</v>
      </c>
      <c r="BC86" s="337">
        <v>0</v>
      </c>
      <c r="BD86" s="337">
        <v>0</v>
      </c>
      <c r="BE86" s="337">
        <v>0</v>
      </c>
      <c r="BF86" s="337" t="s">
        <v>367</v>
      </c>
      <c r="BG86" s="337" t="s">
        <v>384</v>
      </c>
      <c r="BH86" s="337" t="s">
        <v>1060</v>
      </c>
      <c r="BI86" s="337" t="s">
        <v>1061</v>
      </c>
      <c r="BJ86" s="337" t="s">
        <v>525</v>
      </c>
      <c r="BK86" s="337" t="s">
        <v>368</v>
      </c>
      <c r="BL86" s="337" t="s">
        <v>610</v>
      </c>
      <c r="BM86" s="337" t="s">
        <v>535</v>
      </c>
      <c r="BN86" s="337" t="s">
        <v>1051</v>
      </c>
      <c r="BO86" s="337" t="s">
        <v>1054</v>
      </c>
      <c r="BP86" s="337" t="s">
        <v>401</v>
      </c>
      <c r="BQ86" s="337" t="s">
        <v>1062</v>
      </c>
      <c r="BR86" s="337" t="s">
        <v>1056</v>
      </c>
      <c r="BS86" s="337" t="s">
        <v>227</v>
      </c>
      <c r="BT86" s="337" t="s">
        <v>403</v>
      </c>
      <c r="BU86" s="337" t="s">
        <v>379</v>
      </c>
      <c r="BV86" s="337">
        <v>1</v>
      </c>
      <c r="BW86" s="337" t="s">
        <v>404</v>
      </c>
      <c r="BX86" s="337" t="s">
        <v>405</v>
      </c>
      <c r="BY86" s="337" t="s">
        <v>406</v>
      </c>
      <c r="BZ86" s="337">
        <v>3</v>
      </c>
      <c r="CA86" s="337" t="s">
        <v>407</v>
      </c>
      <c r="CB86" s="337" t="s">
        <v>396</v>
      </c>
      <c r="CC86" s="337" t="s">
        <v>401</v>
      </c>
      <c r="CD86" s="337" t="s">
        <v>408</v>
      </c>
      <c r="CE86" s="337" t="s">
        <v>403</v>
      </c>
      <c r="CF86" s="337" t="s">
        <v>379</v>
      </c>
      <c r="CG86" s="337" t="s">
        <v>409</v>
      </c>
      <c r="CH86" s="337" t="s">
        <v>379</v>
      </c>
      <c r="CI86" s="337" t="s">
        <v>410</v>
      </c>
      <c r="CJ86" s="337" t="s">
        <v>411</v>
      </c>
      <c r="CK86" s="337" t="s">
        <v>379</v>
      </c>
      <c r="CL86" s="337" t="s">
        <v>259</v>
      </c>
      <c r="CM86" s="337" t="s">
        <v>259</v>
      </c>
      <c r="CN86" s="337" t="s">
        <v>259</v>
      </c>
    </row>
  </sheetData>
  <sheetProtection algorithmName="SHA-512" hashValue="i/BBbRVdgN8MZ2v/FbATlE0B9vWzlxd2LFlVwSZY7veMmKaMVMn97fHMaSGqdgqYOR7MJke7ljyu65CLa3qWwg==" saltValue="z+Tz8cLlI2B7d/4KL5fgFQ==" spinCount="100000" sheet="1" objects="1" scenarios="1"/>
  <mergeCells count="1">
    <mergeCell ref="A1:B7"/>
  </mergeCells>
  <phoneticPr fontId="19" type="noConversion"/>
  <pageMargins left="0.7" right="0.7" top="0.75" bottom="0.75" header="0.3" footer="0.3"/>
  <pageSetup orientation="portrait" r:id="rId2"/>
  <drawing r:id="rId3"/>
  <tableParts count="1">
    <tablePart r:id="rId4"/>
  </tableParts>
  <extLst>
    <ext xmlns:x14="http://schemas.microsoft.com/office/spreadsheetml/2009/9/main" uri="{A8765BA9-456A-4dab-B4F3-ACF838C121DE}">
      <x14:slicerList>
        <x14:slicer r:id="rId5"/>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246F7-C6E6-4E93-8BE6-17C4B1310BDC}">
  <sheetPr codeName="Sheet11"/>
  <dimension ref="B1:CO81"/>
  <sheetViews>
    <sheetView zoomScale="73" workbookViewId="0">
      <selection activeCell="E7" sqref="E7"/>
    </sheetView>
  </sheetViews>
  <sheetFormatPr defaultRowHeight="14.5" x14ac:dyDescent="0.35"/>
  <cols>
    <col min="1" max="1" width="3.453125" customWidth="1"/>
    <col min="2" max="2" width="43.81640625" customWidth="1"/>
    <col min="3" max="3" width="12.54296875" customWidth="1"/>
    <col min="4" max="4" width="3.1796875" customWidth="1"/>
    <col min="5" max="6" width="5.7265625" customWidth="1"/>
    <col min="7" max="7" width="15.81640625" customWidth="1"/>
    <col min="8" max="10" width="5.7265625" customWidth="1"/>
    <col min="11" max="11" width="8.26953125" customWidth="1"/>
    <col min="12" max="36" width="5.7265625" customWidth="1"/>
    <col min="37" max="44" width="6.26953125" customWidth="1"/>
    <col min="46" max="48" width="5.7265625" customWidth="1"/>
    <col min="49" max="49" width="10.81640625" customWidth="1"/>
    <col min="50" max="54" width="5.7265625" customWidth="1"/>
    <col min="55" max="55" width="9.54296875" customWidth="1"/>
    <col min="56" max="60" width="5.7265625" customWidth="1"/>
    <col min="62" max="62" width="34.1796875" customWidth="1"/>
    <col min="63" max="77" width="5.7265625" customWidth="1"/>
  </cols>
  <sheetData>
    <row r="1" spans="2:93" x14ac:dyDescent="0.35">
      <c r="B1" s="2"/>
      <c r="C1" s="2"/>
      <c r="F1" s="2" t="s">
        <v>1063</v>
      </c>
      <c r="U1" s="2" t="s">
        <v>1064</v>
      </c>
      <c r="AT1" s="2" t="s">
        <v>1065</v>
      </c>
      <c r="BJ1" s="2" t="s">
        <v>34</v>
      </c>
      <c r="BL1" s="2" t="s">
        <v>1064</v>
      </c>
      <c r="CB1" s="2" t="s">
        <v>1066</v>
      </c>
    </row>
    <row r="2" spans="2:93" x14ac:dyDescent="0.35">
      <c r="F2" s="43" t="s">
        <v>1067</v>
      </c>
      <c r="G2" t="s" vm="5">
        <v>259</v>
      </c>
      <c r="U2" s="43" t="s">
        <v>1067</v>
      </c>
      <c r="V2" t="s" vm="5">
        <v>259</v>
      </c>
      <c r="AK2" s="2" t="s">
        <v>1068</v>
      </c>
      <c r="AT2" s="43" t="s">
        <v>1067</v>
      </c>
      <c r="AU2" t="s" vm="5">
        <v>259</v>
      </c>
      <c r="BL2" s="43" t="s">
        <v>1067</v>
      </c>
      <c r="BM2" t="s" vm="5">
        <v>259</v>
      </c>
      <c r="CB2" s="43" t="s">
        <v>1067</v>
      </c>
      <c r="CC2" t="s" vm="5">
        <v>259</v>
      </c>
    </row>
    <row r="3" spans="2:93" x14ac:dyDescent="0.35">
      <c r="B3" t="s">
        <v>1069</v>
      </c>
      <c r="F3" s="43" t="s">
        <v>1070</v>
      </c>
      <c r="G3" t="s" vm="4">
        <v>1071</v>
      </c>
      <c r="U3" s="43" t="s">
        <v>1070</v>
      </c>
      <c r="V3" t="s" vm="2">
        <v>227</v>
      </c>
      <c r="AT3" s="43" t="s">
        <v>1070</v>
      </c>
      <c r="AU3" t="s" vm="1">
        <v>378</v>
      </c>
      <c r="BL3" s="43" t="s">
        <v>1070</v>
      </c>
      <c r="BM3" t="s" vm="2">
        <v>227</v>
      </c>
      <c r="CB3" s="43" t="s">
        <v>1070</v>
      </c>
      <c r="CC3" t="s" vm="3">
        <v>392</v>
      </c>
    </row>
    <row r="5" spans="2:93" x14ac:dyDescent="0.35">
      <c r="B5" s="43" t="s">
        <v>258</v>
      </c>
      <c r="C5" s="43" t="s">
        <v>1072</v>
      </c>
      <c r="D5" t="s">
        <v>1073</v>
      </c>
      <c r="F5" s="43" t="s">
        <v>206</v>
      </c>
      <c r="G5" s="43" t="s">
        <v>1074</v>
      </c>
      <c r="H5" s="43" t="s">
        <v>93</v>
      </c>
      <c r="I5" s="43" t="s">
        <v>94</v>
      </c>
      <c r="J5" s="43" t="s">
        <v>95</v>
      </c>
      <c r="K5" s="43" t="s">
        <v>72</v>
      </c>
      <c r="L5" s="43" t="s">
        <v>13</v>
      </c>
      <c r="M5" s="43" t="s">
        <v>98</v>
      </c>
      <c r="N5" s="43" t="s">
        <v>205</v>
      </c>
      <c r="O5" s="43" t="s">
        <v>258</v>
      </c>
      <c r="P5" s="43" t="s">
        <v>102</v>
      </c>
      <c r="Q5" s="43" t="s">
        <v>253</v>
      </c>
      <c r="R5" s="43" t="s">
        <v>1075</v>
      </c>
      <c r="S5" s="43" t="s">
        <v>1076</v>
      </c>
      <c r="U5" s="43" t="s">
        <v>206</v>
      </c>
      <c r="V5" s="43" t="s">
        <v>1074</v>
      </c>
      <c r="W5" s="43" t="s">
        <v>93</v>
      </c>
      <c r="X5" s="43" t="s">
        <v>94</v>
      </c>
      <c r="Y5" s="43" t="s">
        <v>95</v>
      </c>
      <c r="Z5" s="43" t="s">
        <v>72</v>
      </c>
      <c r="AA5" s="43" t="s">
        <v>13</v>
      </c>
      <c r="AB5" s="43" t="s">
        <v>98</v>
      </c>
      <c r="AC5" s="43" t="s">
        <v>205</v>
      </c>
      <c r="AD5" s="43" t="s">
        <v>258</v>
      </c>
      <c r="AE5" s="43" t="s">
        <v>102</v>
      </c>
      <c r="AF5" s="43" t="s">
        <v>253</v>
      </c>
      <c r="AG5" s="43" t="s">
        <v>1075</v>
      </c>
      <c r="AH5" s="43" t="s">
        <v>1076</v>
      </c>
      <c r="AJ5" s="43"/>
      <c r="AK5" s="43" t="s">
        <v>1074</v>
      </c>
      <c r="AL5" s="43" t="s">
        <v>93</v>
      </c>
      <c r="AM5" s="43" t="s">
        <v>94</v>
      </c>
      <c r="AN5" s="43" t="s">
        <v>95</v>
      </c>
      <c r="AO5" s="43" t="s">
        <v>206</v>
      </c>
      <c r="AP5" s="43" t="s">
        <v>205</v>
      </c>
      <c r="AQ5" s="43" t="s">
        <v>102</v>
      </c>
      <c r="AT5" s="43" t="s">
        <v>1077</v>
      </c>
      <c r="AU5" s="43" t="s">
        <v>93</v>
      </c>
      <c r="AV5" s="43" t="s">
        <v>1078</v>
      </c>
      <c r="AW5" s="43" t="s">
        <v>205</v>
      </c>
      <c r="AX5" s="43" t="s">
        <v>102</v>
      </c>
      <c r="AY5" s="43" t="s">
        <v>258</v>
      </c>
      <c r="AZ5" s="43" t="s">
        <v>206</v>
      </c>
      <c r="BA5" t="s">
        <v>1079</v>
      </c>
      <c r="BB5" t="s">
        <v>1080</v>
      </c>
      <c r="BC5" t="s">
        <v>1081</v>
      </c>
      <c r="BD5" t="s">
        <v>1082</v>
      </c>
      <c r="BJ5" s="43" t="s">
        <v>205</v>
      </c>
      <c r="BL5" s="43" t="s">
        <v>206</v>
      </c>
      <c r="BM5" s="43" t="s">
        <v>1074</v>
      </c>
      <c r="BN5" s="43" t="s">
        <v>93</v>
      </c>
      <c r="BO5" s="43" t="s">
        <v>94</v>
      </c>
      <c r="BP5" s="43" t="s">
        <v>95</v>
      </c>
      <c r="BQ5" s="43" t="s">
        <v>72</v>
      </c>
      <c r="BR5" s="43" t="s">
        <v>13</v>
      </c>
      <c r="BS5" s="43" t="s">
        <v>98</v>
      </c>
      <c r="BT5" s="43" t="s">
        <v>205</v>
      </c>
      <c r="BU5" s="43" t="s">
        <v>258</v>
      </c>
      <c r="BV5" s="43" t="s">
        <v>102</v>
      </c>
      <c r="BW5" s="43" t="s">
        <v>253</v>
      </c>
      <c r="BX5" s="43" t="s">
        <v>1075</v>
      </c>
      <c r="BY5" s="43" t="s">
        <v>1076</v>
      </c>
      <c r="CB5" s="43" t="s">
        <v>206</v>
      </c>
      <c r="CC5" s="43" t="s">
        <v>1074</v>
      </c>
      <c r="CD5" s="43" t="s">
        <v>93</v>
      </c>
      <c r="CE5" s="43" t="s">
        <v>94</v>
      </c>
      <c r="CF5" s="43" t="s">
        <v>95</v>
      </c>
      <c r="CG5" s="43" t="s">
        <v>72</v>
      </c>
      <c r="CH5" s="43" t="s">
        <v>13</v>
      </c>
      <c r="CI5" s="43" t="s">
        <v>98</v>
      </c>
      <c r="CJ5" s="43" t="s">
        <v>205</v>
      </c>
      <c r="CK5" s="43" t="s">
        <v>258</v>
      </c>
      <c r="CL5" s="43" t="s">
        <v>102</v>
      </c>
      <c r="CM5" s="43" t="s">
        <v>253</v>
      </c>
      <c r="CN5" s="43" t="s">
        <v>1075</v>
      </c>
      <c r="CO5" s="43" t="s">
        <v>1076</v>
      </c>
    </row>
    <row r="6" spans="2:93" ht="29" x14ac:dyDescent="0.35">
      <c r="B6" s="1" t="s">
        <v>259</v>
      </c>
      <c r="C6" t="s">
        <v>1083</v>
      </c>
      <c r="D6">
        <v>108</v>
      </c>
      <c r="F6" t="s">
        <v>391</v>
      </c>
      <c r="G6" t="s">
        <v>389</v>
      </c>
      <c r="H6" t="s">
        <v>397</v>
      </c>
      <c r="I6" t="s">
        <v>1084</v>
      </c>
      <c r="J6" t="s">
        <v>398</v>
      </c>
      <c r="K6" s="300">
        <v>45657</v>
      </c>
      <c r="L6" t="s">
        <v>395</v>
      </c>
      <c r="M6" t="s">
        <v>400</v>
      </c>
      <c r="N6" t="s">
        <v>379</v>
      </c>
      <c r="O6" t="s">
        <v>259</v>
      </c>
      <c r="P6" t="s">
        <v>411</v>
      </c>
      <c r="Q6" t="s">
        <v>384</v>
      </c>
      <c r="R6" t="s">
        <v>385</v>
      </c>
      <c r="S6" t="s">
        <v>388</v>
      </c>
      <c r="U6" t="s">
        <v>391</v>
      </c>
      <c r="V6" t="s">
        <v>389</v>
      </c>
      <c r="W6" t="s">
        <v>397</v>
      </c>
      <c r="X6" t="s">
        <v>1084</v>
      </c>
      <c r="Y6" t="s">
        <v>398</v>
      </c>
      <c r="Z6" s="300">
        <v>45657</v>
      </c>
      <c r="AA6" t="s">
        <v>395</v>
      </c>
      <c r="AB6" t="s">
        <v>400</v>
      </c>
      <c r="AC6" t="s">
        <v>379</v>
      </c>
      <c r="AD6" t="s">
        <v>259</v>
      </c>
      <c r="AE6" t="s">
        <v>411</v>
      </c>
      <c r="AF6" t="s">
        <v>384</v>
      </c>
      <c r="AG6" t="s">
        <v>385</v>
      </c>
      <c r="AH6" t="s">
        <v>388</v>
      </c>
      <c r="AK6" t="s">
        <v>1085</v>
      </c>
      <c r="AL6" t="s">
        <v>406</v>
      </c>
      <c r="AM6" t="s">
        <v>1086</v>
      </c>
      <c r="AN6" t="s">
        <v>407</v>
      </c>
      <c r="AO6" t="s">
        <v>1087</v>
      </c>
      <c r="AP6" t="s">
        <v>379</v>
      </c>
      <c r="AQ6" t="s">
        <v>411</v>
      </c>
      <c r="AT6" t="s">
        <v>1088</v>
      </c>
      <c r="AU6" t="s">
        <v>28</v>
      </c>
      <c r="AV6" t="s">
        <v>369</v>
      </c>
      <c r="AW6" t="s">
        <v>379</v>
      </c>
      <c r="AX6" t="s">
        <v>411</v>
      </c>
      <c r="AY6" t="s">
        <v>259</v>
      </c>
      <c r="AZ6" t="s">
        <v>376</v>
      </c>
      <c r="BA6">
        <v>25000</v>
      </c>
      <c r="BB6">
        <v>25000</v>
      </c>
      <c r="BC6">
        <v>0</v>
      </c>
      <c r="BD6">
        <v>0</v>
      </c>
      <c r="BJ6" t="s">
        <v>379</v>
      </c>
      <c r="BL6" t="s">
        <v>391</v>
      </c>
      <c r="BM6" t="s">
        <v>389</v>
      </c>
      <c r="BN6" t="s">
        <v>397</v>
      </c>
      <c r="BO6" t="s">
        <v>1084</v>
      </c>
      <c r="BP6" t="s">
        <v>398</v>
      </c>
      <c r="BQ6" s="300">
        <v>45657</v>
      </c>
      <c r="BR6" t="s">
        <v>395</v>
      </c>
      <c r="BS6" t="s">
        <v>400</v>
      </c>
      <c r="BT6" t="s">
        <v>379</v>
      </c>
      <c r="BU6" t="s">
        <v>259</v>
      </c>
      <c r="BV6" t="s">
        <v>411</v>
      </c>
      <c r="BW6" t="s">
        <v>384</v>
      </c>
      <c r="BX6" t="s">
        <v>385</v>
      </c>
      <c r="BY6" t="s">
        <v>388</v>
      </c>
      <c r="CB6" t="s">
        <v>1089</v>
      </c>
      <c r="CC6" t="s">
        <v>1088</v>
      </c>
      <c r="CD6" t="s">
        <v>383</v>
      </c>
      <c r="CE6" t="s">
        <v>368</v>
      </c>
      <c r="CF6" t="s">
        <v>368</v>
      </c>
      <c r="CG6" t="s">
        <v>1090</v>
      </c>
      <c r="CH6" t="s">
        <v>1091</v>
      </c>
      <c r="CI6" t="s">
        <v>368</v>
      </c>
      <c r="CJ6" t="s">
        <v>379</v>
      </c>
      <c r="CK6" t="s">
        <v>259</v>
      </c>
      <c r="CL6" t="s">
        <v>411</v>
      </c>
      <c r="CM6" t="s">
        <v>384</v>
      </c>
      <c r="CN6" t="s">
        <v>385</v>
      </c>
      <c r="CO6" t="s">
        <v>388</v>
      </c>
    </row>
    <row r="7" spans="2:93" x14ac:dyDescent="0.35">
      <c r="F7" t="s">
        <v>1089</v>
      </c>
      <c r="G7" t="s">
        <v>1088</v>
      </c>
      <c r="H7" t="s">
        <v>383</v>
      </c>
      <c r="I7" t="s">
        <v>368</v>
      </c>
      <c r="J7" t="s">
        <v>368</v>
      </c>
      <c r="K7" t="s">
        <v>1090</v>
      </c>
      <c r="L7" t="s">
        <v>1091</v>
      </c>
      <c r="M7" t="s">
        <v>368</v>
      </c>
      <c r="N7" t="s">
        <v>379</v>
      </c>
      <c r="O7" t="s">
        <v>259</v>
      </c>
      <c r="P7" t="s">
        <v>411</v>
      </c>
      <c r="Q7" t="s">
        <v>384</v>
      </c>
      <c r="R7" t="s">
        <v>385</v>
      </c>
      <c r="S7" t="s">
        <v>388</v>
      </c>
      <c r="U7" t="s">
        <v>484</v>
      </c>
      <c r="V7" t="s">
        <v>482</v>
      </c>
      <c r="W7" t="s">
        <v>397</v>
      </c>
      <c r="X7" t="s">
        <v>1084</v>
      </c>
      <c r="Y7" t="s">
        <v>488</v>
      </c>
      <c r="Z7" s="300">
        <v>45838</v>
      </c>
      <c r="AA7" t="s">
        <v>1092</v>
      </c>
      <c r="AB7" t="s">
        <v>492</v>
      </c>
      <c r="AC7" t="s">
        <v>379</v>
      </c>
      <c r="AD7" t="s">
        <v>259</v>
      </c>
      <c r="AE7" t="s">
        <v>411</v>
      </c>
      <c r="AF7" t="s">
        <v>384</v>
      </c>
      <c r="AG7" t="s">
        <v>385</v>
      </c>
      <c r="AH7" t="s">
        <v>490</v>
      </c>
      <c r="AK7" t="s">
        <v>623</v>
      </c>
      <c r="AL7" t="s">
        <v>628</v>
      </c>
      <c r="AM7" t="s">
        <v>1093</v>
      </c>
      <c r="AN7" t="s">
        <v>629</v>
      </c>
      <c r="AO7" t="s">
        <v>625</v>
      </c>
      <c r="AP7" t="s">
        <v>379</v>
      </c>
      <c r="AQ7" t="s">
        <v>411</v>
      </c>
      <c r="AT7" t="s">
        <v>1088</v>
      </c>
      <c r="AU7" t="s">
        <v>28</v>
      </c>
      <c r="AV7" t="s">
        <v>369</v>
      </c>
      <c r="AW7" t="s">
        <v>379</v>
      </c>
      <c r="AX7" t="s">
        <v>411</v>
      </c>
      <c r="AY7" t="s">
        <v>259</v>
      </c>
      <c r="AZ7" t="s">
        <v>416</v>
      </c>
      <c r="BA7">
        <v>12000</v>
      </c>
      <c r="BB7">
        <v>12000</v>
      </c>
      <c r="BC7">
        <v>0</v>
      </c>
      <c r="BD7">
        <v>0</v>
      </c>
      <c r="BL7" t="s">
        <v>484</v>
      </c>
      <c r="BM7" t="s">
        <v>482</v>
      </c>
      <c r="BN7" t="s">
        <v>397</v>
      </c>
      <c r="BO7" t="s">
        <v>1084</v>
      </c>
      <c r="BP7" t="s">
        <v>488</v>
      </c>
      <c r="BQ7" s="300">
        <v>45838</v>
      </c>
      <c r="BR7" t="s">
        <v>1092</v>
      </c>
      <c r="BS7" t="s">
        <v>492</v>
      </c>
      <c r="BT7" t="s">
        <v>379</v>
      </c>
      <c r="BU7" t="s">
        <v>259</v>
      </c>
      <c r="BV7" t="s">
        <v>411</v>
      </c>
      <c r="BW7" t="s">
        <v>384</v>
      </c>
      <c r="BX7" t="s">
        <v>385</v>
      </c>
      <c r="BY7" t="s">
        <v>490</v>
      </c>
      <c r="CB7" t="s">
        <v>440</v>
      </c>
      <c r="CC7" t="s">
        <v>437</v>
      </c>
      <c r="CD7" t="s">
        <v>443</v>
      </c>
      <c r="CE7" t="s">
        <v>368</v>
      </c>
      <c r="CF7" t="s">
        <v>368</v>
      </c>
      <c r="CG7" t="s">
        <v>1090</v>
      </c>
      <c r="CH7" t="s">
        <v>442</v>
      </c>
      <c r="CI7" t="s">
        <v>368</v>
      </c>
      <c r="CJ7" t="s">
        <v>379</v>
      </c>
      <c r="CK7" t="s">
        <v>259</v>
      </c>
      <c r="CL7" t="s">
        <v>411</v>
      </c>
      <c r="CM7" t="s">
        <v>384</v>
      </c>
      <c r="CN7" t="s">
        <v>385</v>
      </c>
      <c r="CO7" t="s">
        <v>445</v>
      </c>
    </row>
    <row r="8" spans="2:93" x14ac:dyDescent="0.35">
      <c r="F8" t="s">
        <v>440</v>
      </c>
      <c r="G8" t="s">
        <v>437</v>
      </c>
      <c r="H8" t="s">
        <v>443</v>
      </c>
      <c r="I8" t="s">
        <v>368</v>
      </c>
      <c r="J8" t="s">
        <v>368</v>
      </c>
      <c r="K8" t="s">
        <v>1090</v>
      </c>
      <c r="L8" t="s">
        <v>442</v>
      </c>
      <c r="M8" t="s">
        <v>368</v>
      </c>
      <c r="N8" t="s">
        <v>379</v>
      </c>
      <c r="O8" t="s">
        <v>259</v>
      </c>
      <c r="P8" t="s">
        <v>411</v>
      </c>
      <c r="Q8" t="s">
        <v>384</v>
      </c>
      <c r="R8" t="s">
        <v>385</v>
      </c>
      <c r="S8" t="s">
        <v>445</v>
      </c>
      <c r="U8" t="s">
        <v>528</v>
      </c>
      <c r="V8" t="s">
        <v>526</v>
      </c>
      <c r="W8" t="s">
        <v>532</v>
      </c>
      <c r="X8" t="s">
        <v>1086</v>
      </c>
      <c r="Y8" t="s">
        <v>533</v>
      </c>
      <c r="Z8" s="300">
        <v>45626</v>
      </c>
      <c r="AA8" t="s">
        <v>531</v>
      </c>
      <c r="AB8" t="s">
        <v>535</v>
      </c>
      <c r="AC8" t="s">
        <v>379</v>
      </c>
      <c r="AD8" t="s">
        <v>259</v>
      </c>
      <c r="AE8" t="s">
        <v>411</v>
      </c>
      <c r="AF8" t="s">
        <v>384</v>
      </c>
      <c r="AG8" t="s">
        <v>385</v>
      </c>
      <c r="AH8" t="s">
        <v>525</v>
      </c>
      <c r="AK8" t="s">
        <v>1094</v>
      </c>
      <c r="AL8" t="s">
        <v>737</v>
      </c>
      <c r="AM8" t="s">
        <v>1095</v>
      </c>
      <c r="AN8" t="s">
        <v>738</v>
      </c>
      <c r="AO8" t="s">
        <v>1096</v>
      </c>
      <c r="AP8" t="s">
        <v>379</v>
      </c>
      <c r="AQ8" t="s">
        <v>411</v>
      </c>
      <c r="AT8" t="s">
        <v>1088</v>
      </c>
      <c r="AU8" t="s">
        <v>30</v>
      </c>
      <c r="AV8" t="s">
        <v>369</v>
      </c>
      <c r="AW8" t="s">
        <v>379</v>
      </c>
      <c r="AX8" t="s">
        <v>411</v>
      </c>
      <c r="AY8" t="s">
        <v>259</v>
      </c>
      <c r="AZ8" t="s">
        <v>422</v>
      </c>
      <c r="BA8">
        <v>500</v>
      </c>
      <c r="BB8">
        <v>500</v>
      </c>
      <c r="BC8">
        <v>0</v>
      </c>
      <c r="BD8">
        <v>0</v>
      </c>
      <c r="BL8" t="s">
        <v>528</v>
      </c>
      <c r="BM8" t="s">
        <v>526</v>
      </c>
      <c r="BN8" t="s">
        <v>532</v>
      </c>
      <c r="BO8" t="s">
        <v>1086</v>
      </c>
      <c r="BP8" t="s">
        <v>533</v>
      </c>
      <c r="BQ8" s="300">
        <v>45626</v>
      </c>
      <c r="BR8" t="s">
        <v>531</v>
      </c>
      <c r="BS8" t="s">
        <v>535</v>
      </c>
      <c r="BT8" t="s">
        <v>379</v>
      </c>
      <c r="BU8" t="s">
        <v>259</v>
      </c>
      <c r="BV8" t="s">
        <v>411</v>
      </c>
      <c r="BW8" t="s">
        <v>384</v>
      </c>
      <c r="BX8" t="s">
        <v>385</v>
      </c>
      <c r="BY8" t="s">
        <v>525</v>
      </c>
      <c r="CB8" t="s">
        <v>477</v>
      </c>
      <c r="CC8" t="s">
        <v>474</v>
      </c>
      <c r="CD8" t="s">
        <v>383</v>
      </c>
      <c r="CE8" t="s">
        <v>368</v>
      </c>
      <c r="CF8" t="s">
        <v>368</v>
      </c>
      <c r="CG8" t="s">
        <v>1090</v>
      </c>
      <c r="CH8" t="s">
        <v>480</v>
      </c>
      <c r="CI8" t="s">
        <v>368</v>
      </c>
      <c r="CJ8" t="s">
        <v>379</v>
      </c>
      <c r="CK8" t="s">
        <v>259</v>
      </c>
      <c r="CL8" t="s">
        <v>411</v>
      </c>
      <c r="CM8" t="s">
        <v>384</v>
      </c>
      <c r="CN8" t="s">
        <v>385</v>
      </c>
      <c r="CO8" t="s">
        <v>388</v>
      </c>
    </row>
    <row r="9" spans="2:93" x14ac:dyDescent="0.35">
      <c r="F9" t="s">
        <v>484</v>
      </c>
      <c r="G9" t="s">
        <v>482</v>
      </c>
      <c r="H9" t="s">
        <v>397</v>
      </c>
      <c r="I9" t="s">
        <v>1084</v>
      </c>
      <c r="J9" t="s">
        <v>488</v>
      </c>
      <c r="K9" s="300">
        <v>45838</v>
      </c>
      <c r="L9" t="s">
        <v>1092</v>
      </c>
      <c r="M9" t="s">
        <v>492</v>
      </c>
      <c r="N9" t="s">
        <v>379</v>
      </c>
      <c r="O9" t="s">
        <v>259</v>
      </c>
      <c r="P9" t="s">
        <v>411</v>
      </c>
      <c r="Q9" t="s">
        <v>384</v>
      </c>
      <c r="R9" t="s">
        <v>385</v>
      </c>
      <c r="S9" t="s">
        <v>490</v>
      </c>
      <c r="U9" t="s">
        <v>1056</v>
      </c>
      <c r="V9" t="s">
        <v>1054</v>
      </c>
      <c r="W9" t="s">
        <v>1097</v>
      </c>
      <c r="X9" t="s">
        <v>1097</v>
      </c>
      <c r="Y9" t="s">
        <v>1097</v>
      </c>
      <c r="Z9" s="300">
        <v>45716</v>
      </c>
      <c r="AA9" t="s">
        <v>1059</v>
      </c>
      <c r="AB9" t="s">
        <v>535</v>
      </c>
      <c r="AC9" t="s">
        <v>379</v>
      </c>
      <c r="AD9" t="s">
        <v>259</v>
      </c>
      <c r="AE9" t="s">
        <v>411</v>
      </c>
      <c r="AF9" t="s">
        <v>384</v>
      </c>
      <c r="AG9" t="s">
        <v>1060</v>
      </c>
      <c r="AH9" t="s">
        <v>525</v>
      </c>
      <c r="AK9" t="s">
        <v>918</v>
      </c>
      <c r="AL9" t="s">
        <v>923</v>
      </c>
      <c r="AM9" t="s">
        <v>1098</v>
      </c>
      <c r="AN9" t="s">
        <v>924</v>
      </c>
      <c r="AO9" t="s">
        <v>920</v>
      </c>
      <c r="AP9" t="s">
        <v>379</v>
      </c>
      <c r="AQ9" t="s">
        <v>411</v>
      </c>
      <c r="AT9" t="s">
        <v>1088</v>
      </c>
      <c r="AU9" t="s">
        <v>30</v>
      </c>
      <c r="AV9" t="s">
        <v>369</v>
      </c>
      <c r="AW9" t="s">
        <v>379</v>
      </c>
      <c r="AX9" t="s">
        <v>411</v>
      </c>
      <c r="AY9" t="s">
        <v>259</v>
      </c>
      <c r="AZ9" t="s">
        <v>427</v>
      </c>
      <c r="BA9">
        <v>3840</v>
      </c>
      <c r="BB9">
        <v>3840</v>
      </c>
      <c r="BC9">
        <v>0</v>
      </c>
      <c r="BD9">
        <v>0</v>
      </c>
      <c r="BL9" t="s">
        <v>1056</v>
      </c>
      <c r="BM9" t="s">
        <v>1054</v>
      </c>
      <c r="BN9" t="s">
        <v>1097</v>
      </c>
      <c r="BO9" t="s">
        <v>1097</v>
      </c>
      <c r="BP9" t="s">
        <v>1097</v>
      </c>
      <c r="BQ9" s="300">
        <v>45716</v>
      </c>
      <c r="BR9" t="s">
        <v>1059</v>
      </c>
      <c r="BS9" t="s">
        <v>535</v>
      </c>
      <c r="BT9" t="s">
        <v>379</v>
      </c>
      <c r="BU9" t="s">
        <v>259</v>
      </c>
      <c r="BV9" t="s">
        <v>411</v>
      </c>
      <c r="BW9" t="s">
        <v>384</v>
      </c>
      <c r="BX9" t="s">
        <v>1060</v>
      </c>
      <c r="BY9" t="s">
        <v>525</v>
      </c>
      <c r="CB9" t="s">
        <v>517</v>
      </c>
      <c r="CC9" t="s">
        <v>514</v>
      </c>
      <c r="CD9" t="s">
        <v>521</v>
      </c>
      <c r="CE9" t="s">
        <v>368</v>
      </c>
      <c r="CF9" t="s">
        <v>368</v>
      </c>
      <c r="CG9" t="s">
        <v>1090</v>
      </c>
      <c r="CH9" t="s">
        <v>520</v>
      </c>
      <c r="CI9" t="s">
        <v>368</v>
      </c>
      <c r="CJ9" t="s">
        <v>379</v>
      </c>
      <c r="CK9" t="s">
        <v>259</v>
      </c>
      <c r="CL9" t="s">
        <v>411</v>
      </c>
      <c r="CM9" t="s">
        <v>384</v>
      </c>
      <c r="CN9" t="s">
        <v>522</v>
      </c>
      <c r="CO9" t="s">
        <v>525</v>
      </c>
    </row>
    <row r="10" spans="2:93" x14ac:dyDescent="0.35">
      <c r="F10" t="s">
        <v>477</v>
      </c>
      <c r="G10" t="s">
        <v>474</v>
      </c>
      <c r="H10" t="s">
        <v>383</v>
      </c>
      <c r="I10" t="s">
        <v>368</v>
      </c>
      <c r="J10" t="s">
        <v>368</v>
      </c>
      <c r="K10" t="s">
        <v>1090</v>
      </c>
      <c r="L10" t="s">
        <v>480</v>
      </c>
      <c r="M10" t="s">
        <v>368</v>
      </c>
      <c r="N10" t="s">
        <v>379</v>
      </c>
      <c r="O10" t="s">
        <v>259</v>
      </c>
      <c r="P10" t="s">
        <v>411</v>
      </c>
      <c r="Q10" t="s">
        <v>384</v>
      </c>
      <c r="R10" t="s">
        <v>385</v>
      </c>
      <c r="S10" t="s">
        <v>388</v>
      </c>
      <c r="U10" t="s">
        <v>613</v>
      </c>
      <c r="V10" t="s">
        <v>611</v>
      </c>
      <c r="W10" t="s">
        <v>532</v>
      </c>
      <c r="X10" t="s">
        <v>1099</v>
      </c>
      <c r="Y10" t="s">
        <v>533</v>
      </c>
      <c r="Z10" s="300">
        <v>45899</v>
      </c>
      <c r="AA10" t="s">
        <v>616</v>
      </c>
      <c r="AB10" t="s">
        <v>622</v>
      </c>
      <c r="AC10" t="s">
        <v>379</v>
      </c>
      <c r="AD10" t="s">
        <v>259</v>
      </c>
      <c r="AE10" t="s">
        <v>411</v>
      </c>
      <c r="AF10" t="s">
        <v>384</v>
      </c>
      <c r="AG10" t="s">
        <v>618</v>
      </c>
      <c r="AH10" t="s">
        <v>620</v>
      </c>
      <c r="AK10" t="s">
        <v>967</v>
      </c>
      <c r="AL10" t="s">
        <v>972</v>
      </c>
      <c r="AM10" t="s">
        <v>1100</v>
      </c>
      <c r="AN10" t="s">
        <v>973</v>
      </c>
      <c r="AO10" t="s">
        <v>969</v>
      </c>
      <c r="AP10" t="s">
        <v>379</v>
      </c>
      <c r="AQ10" t="s">
        <v>411</v>
      </c>
      <c r="AT10" t="s">
        <v>1088</v>
      </c>
      <c r="AU10" t="s">
        <v>30</v>
      </c>
      <c r="AV10" t="s">
        <v>369</v>
      </c>
      <c r="AW10" t="s">
        <v>379</v>
      </c>
      <c r="AX10" t="s">
        <v>411</v>
      </c>
      <c r="AY10" t="s">
        <v>259</v>
      </c>
      <c r="AZ10" t="s">
        <v>432</v>
      </c>
      <c r="BA10">
        <v>1220</v>
      </c>
      <c r="BB10">
        <v>1220</v>
      </c>
      <c r="BC10">
        <v>0</v>
      </c>
      <c r="BD10">
        <v>0</v>
      </c>
      <c r="BL10" t="s">
        <v>613</v>
      </c>
      <c r="BM10" t="s">
        <v>611</v>
      </c>
      <c r="BN10" t="s">
        <v>532</v>
      </c>
      <c r="BO10" t="s">
        <v>1099</v>
      </c>
      <c r="BP10" t="s">
        <v>533</v>
      </c>
      <c r="BQ10" s="300">
        <v>45899</v>
      </c>
      <c r="BR10" t="s">
        <v>616</v>
      </c>
      <c r="BS10" t="s">
        <v>622</v>
      </c>
      <c r="BT10" t="s">
        <v>379</v>
      </c>
      <c r="BU10" t="s">
        <v>259</v>
      </c>
      <c r="BV10" t="s">
        <v>411</v>
      </c>
      <c r="BW10" t="s">
        <v>384</v>
      </c>
      <c r="BX10" t="s">
        <v>618</v>
      </c>
      <c r="BY10" t="s">
        <v>620</v>
      </c>
      <c r="CB10" t="s">
        <v>560</v>
      </c>
      <c r="CC10" t="s">
        <v>557</v>
      </c>
      <c r="CD10" t="s">
        <v>521</v>
      </c>
      <c r="CE10" t="s">
        <v>368</v>
      </c>
      <c r="CF10" t="s">
        <v>368</v>
      </c>
      <c r="CG10" t="s">
        <v>1090</v>
      </c>
      <c r="CH10" t="s">
        <v>562</v>
      </c>
      <c r="CI10" t="s">
        <v>368</v>
      </c>
      <c r="CJ10" t="s">
        <v>379</v>
      </c>
      <c r="CK10" t="s">
        <v>259</v>
      </c>
      <c r="CL10" t="s">
        <v>411</v>
      </c>
      <c r="CM10" t="s">
        <v>384</v>
      </c>
      <c r="CN10" t="s">
        <v>385</v>
      </c>
      <c r="CO10" t="s">
        <v>525</v>
      </c>
    </row>
    <row r="11" spans="2:93" x14ac:dyDescent="0.35">
      <c r="F11" t="s">
        <v>528</v>
      </c>
      <c r="G11" t="s">
        <v>526</v>
      </c>
      <c r="H11" t="s">
        <v>532</v>
      </c>
      <c r="I11" t="s">
        <v>1086</v>
      </c>
      <c r="J11" t="s">
        <v>533</v>
      </c>
      <c r="K11" s="300">
        <v>45626</v>
      </c>
      <c r="L11" t="s">
        <v>531</v>
      </c>
      <c r="M11" t="s">
        <v>535</v>
      </c>
      <c r="N11" t="s">
        <v>379</v>
      </c>
      <c r="O11" t="s">
        <v>259</v>
      </c>
      <c r="P11" t="s">
        <v>411</v>
      </c>
      <c r="Q11" t="s">
        <v>384</v>
      </c>
      <c r="R11" t="s">
        <v>385</v>
      </c>
      <c r="S11" t="s">
        <v>525</v>
      </c>
      <c r="U11" t="s">
        <v>678</v>
      </c>
      <c r="V11" t="s">
        <v>676</v>
      </c>
      <c r="W11" t="s">
        <v>682</v>
      </c>
      <c r="X11" t="s">
        <v>1101</v>
      </c>
      <c r="Y11" t="s">
        <v>683</v>
      </c>
      <c r="Z11" s="300">
        <v>45991</v>
      </c>
      <c r="AA11" t="s">
        <v>681</v>
      </c>
      <c r="AB11" t="s">
        <v>622</v>
      </c>
      <c r="AC11" t="s">
        <v>379</v>
      </c>
      <c r="AD11" t="s">
        <v>259</v>
      </c>
      <c r="AE11" t="s">
        <v>411</v>
      </c>
      <c r="AF11" t="s">
        <v>384</v>
      </c>
      <c r="AG11" t="s">
        <v>385</v>
      </c>
      <c r="AH11" t="s">
        <v>685</v>
      </c>
      <c r="AT11" t="s">
        <v>437</v>
      </c>
      <c r="AU11" t="s">
        <v>28</v>
      </c>
      <c r="AV11" t="s">
        <v>369</v>
      </c>
      <c r="AW11" t="s">
        <v>379</v>
      </c>
      <c r="AX11" t="s">
        <v>411</v>
      </c>
      <c r="AY11" t="s">
        <v>259</v>
      </c>
      <c r="AZ11" t="s">
        <v>439</v>
      </c>
      <c r="BA11">
        <v>5000</v>
      </c>
      <c r="BB11">
        <v>5000</v>
      </c>
      <c r="BC11">
        <v>0</v>
      </c>
      <c r="BD11">
        <v>0</v>
      </c>
      <c r="BL11" t="s">
        <v>678</v>
      </c>
      <c r="BM11" t="s">
        <v>676</v>
      </c>
      <c r="BN11" t="s">
        <v>682</v>
      </c>
      <c r="BO11" t="s">
        <v>1101</v>
      </c>
      <c r="BP11" t="s">
        <v>683</v>
      </c>
      <c r="BQ11" s="300">
        <v>45991</v>
      </c>
      <c r="BR11" t="s">
        <v>681</v>
      </c>
      <c r="BS11" t="s">
        <v>622</v>
      </c>
      <c r="BT11" t="s">
        <v>379</v>
      </c>
      <c r="BU11" t="s">
        <v>259</v>
      </c>
      <c r="BV11" t="s">
        <v>411</v>
      </c>
      <c r="BW11" t="s">
        <v>384</v>
      </c>
      <c r="BX11" t="s">
        <v>385</v>
      </c>
      <c r="BY11" t="s">
        <v>685</v>
      </c>
      <c r="CB11" t="s">
        <v>587</v>
      </c>
      <c r="CC11" t="s">
        <v>584</v>
      </c>
      <c r="CD11" t="s">
        <v>521</v>
      </c>
      <c r="CE11" t="s">
        <v>368</v>
      </c>
      <c r="CF11" t="s">
        <v>368</v>
      </c>
      <c r="CG11" t="s">
        <v>1090</v>
      </c>
      <c r="CH11" t="s">
        <v>589</v>
      </c>
      <c r="CI11" t="s">
        <v>368</v>
      </c>
      <c r="CJ11" t="s">
        <v>379</v>
      </c>
      <c r="CK11" t="s">
        <v>259</v>
      </c>
      <c r="CL11" t="s">
        <v>411</v>
      </c>
      <c r="CM11" t="s">
        <v>384</v>
      </c>
      <c r="CN11" t="s">
        <v>385</v>
      </c>
      <c r="CO11" t="s">
        <v>525</v>
      </c>
    </row>
    <row r="12" spans="2:93" x14ac:dyDescent="0.35">
      <c r="F12" t="s">
        <v>517</v>
      </c>
      <c r="G12" t="s">
        <v>514</v>
      </c>
      <c r="H12" t="s">
        <v>521</v>
      </c>
      <c r="I12" t="s">
        <v>368</v>
      </c>
      <c r="J12" t="s">
        <v>368</v>
      </c>
      <c r="K12" t="s">
        <v>1090</v>
      </c>
      <c r="L12" t="s">
        <v>520</v>
      </c>
      <c r="M12" t="s">
        <v>368</v>
      </c>
      <c r="N12" t="s">
        <v>379</v>
      </c>
      <c r="O12" t="s">
        <v>259</v>
      </c>
      <c r="P12" t="s">
        <v>411</v>
      </c>
      <c r="Q12" t="s">
        <v>384</v>
      </c>
      <c r="R12" t="s">
        <v>522</v>
      </c>
      <c r="S12" t="s">
        <v>525</v>
      </c>
      <c r="U12" t="s">
        <v>722</v>
      </c>
      <c r="V12" t="s">
        <v>720</v>
      </c>
      <c r="W12" t="s">
        <v>682</v>
      </c>
      <c r="X12" t="s">
        <v>1102</v>
      </c>
      <c r="Y12" t="s">
        <v>683</v>
      </c>
      <c r="Z12" s="300">
        <v>45961</v>
      </c>
      <c r="AA12" t="s">
        <v>725</v>
      </c>
      <c r="AB12" t="s">
        <v>731</v>
      </c>
      <c r="AC12" t="s">
        <v>379</v>
      </c>
      <c r="AD12" t="s">
        <v>259</v>
      </c>
      <c r="AE12" t="s">
        <v>411</v>
      </c>
      <c r="AF12" t="s">
        <v>384</v>
      </c>
      <c r="AG12" t="s">
        <v>727</v>
      </c>
      <c r="AH12" t="s">
        <v>729</v>
      </c>
      <c r="AT12" t="s">
        <v>437</v>
      </c>
      <c r="AU12" t="s">
        <v>28</v>
      </c>
      <c r="AV12" t="s">
        <v>369</v>
      </c>
      <c r="AW12" t="s">
        <v>379</v>
      </c>
      <c r="AX12" t="s">
        <v>411</v>
      </c>
      <c r="AY12" t="s">
        <v>259</v>
      </c>
      <c r="AZ12" t="s">
        <v>450</v>
      </c>
      <c r="BA12">
        <v>4000</v>
      </c>
      <c r="BB12">
        <v>4000</v>
      </c>
      <c r="BC12">
        <v>0</v>
      </c>
      <c r="BD12">
        <v>0</v>
      </c>
      <c r="BL12" t="s">
        <v>722</v>
      </c>
      <c r="BM12" t="s">
        <v>720</v>
      </c>
      <c r="BN12" t="s">
        <v>682</v>
      </c>
      <c r="BO12" t="s">
        <v>1102</v>
      </c>
      <c r="BP12" t="s">
        <v>683</v>
      </c>
      <c r="BQ12" s="300">
        <v>45961</v>
      </c>
      <c r="BR12" t="s">
        <v>725</v>
      </c>
      <c r="BS12" t="s">
        <v>731</v>
      </c>
      <c r="BT12" t="s">
        <v>379</v>
      </c>
      <c r="BU12" t="s">
        <v>259</v>
      </c>
      <c r="BV12" t="s">
        <v>411</v>
      </c>
      <c r="BW12" t="s">
        <v>384</v>
      </c>
      <c r="BX12" t="s">
        <v>727</v>
      </c>
      <c r="BY12" t="s">
        <v>729</v>
      </c>
      <c r="CB12" t="s">
        <v>1050</v>
      </c>
      <c r="CC12" t="s">
        <v>1047</v>
      </c>
      <c r="CD12" t="s">
        <v>941</v>
      </c>
      <c r="CE12" t="s">
        <v>368</v>
      </c>
      <c r="CF12" t="s">
        <v>368</v>
      </c>
      <c r="CG12" t="s">
        <v>1090</v>
      </c>
      <c r="CH12" t="s">
        <v>1053</v>
      </c>
      <c r="CI12" t="s">
        <v>368</v>
      </c>
      <c r="CJ12" t="s">
        <v>379</v>
      </c>
      <c r="CK12" t="s">
        <v>259</v>
      </c>
      <c r="CL12" t="s">
        <v>411</v>
      </c>
      <c r="CM12" t="s">
        <v>384</v>
      </c>
      <c r="CN12" t="s">
        <v>522</v>
      </c>
      <c r="CO12" t="s">
        <v>525</v>
      </c>
    </row>
    <row r="13" spans="2:93" x14ac:dyDescent="0.35">
      <c r="F13" t="s">
        <v>560</v>
      </c>
      <c r="G13" t="s">
        <v>557</v>
      </c>
      <c r="H13" t="s">
        <v>521</v>
      </c>
      <c r="I13" t="s">
        <v>368</v>
      </c>
      <c r="J13" t="s">
        <v>368</v>
      </c>
      <c r="K13" t="s">
        <v>1090</v>
      </c>
      <c r="L13" t="s">
        <v>562</v>
      </c>
      <c r="M13" t="s">
        <v>368</v>
      </c>
      <c r="N13" t="s">
        <v>379</v>
      </c>
      <c r="O13" t="s">
        <v>259</v>
      </c>
      <c r="P13" t="s">
        <v>411</v>
      </c>
      <c r="Q13" t="s">
        <v>384</v>
      </c>
      <c r="R13" t="s">
        <v>385</v>
      </c>
      <c r="S13" t="s">
        <v>525</v>
      </c>
      <c r="U13" t="s">
        <v>819</v>
      </c>
      <c r="V13" t="s">
        <v>817</v>
      </c>
      <c r="W13" t="s">
        <v>823</v>
      </c>
      <c r="X13" t="s">
        <v>1103</v>
      </c>
      <c r="Y13" t="s">
        <v>824</v>
      </c>
      <c r="Z13" s="300">
        <v>45991</v>
      </c>
      <c r="AA13" t="s">
        <v>822</v>
      </c>
      <c r="AB13" t="s">
        <v>827</v>
      </c>
      <c r="AC13" t="s">
        <v>379</v>
      </c>
      <c r="AD13" t="s">
        <v>259</v>
      </c>
      <c r="AE13" t="s">
        <v>411</v>
      </c>
      <c r="AF13" t="s">
        <v>384</v>
      </c>
      <c r="AG13" t="s">
        <v>385</v>
      </c>
      <c r="AH13" t="s">
        <v>826</v>
      </c>
      <c r="AT13" t="s">
        <v>437</v>
      </c>
      <c r="AU13" t="s">
        <v>29</v>
      </c>
      <c r="AV13" t="s">
        <v>369</v>
      </c>
      <c r="AW13" t="s">
        <v>379</v>
      </c>
      <c r="AX13" t="s">
        <v>411</v>
      </c>
      <c r="AY13" t="s">
        <v>259</v>
      </c>
      <c r="AZ13" t="s">
        <v>469</v>
      </c>
      <c r="BA13">
        <v>500</v>
      </c>
      <c r="BB13">
        <v>500</v>
      </c>
      <c r="BC13">
        <v>0</v>
      </c>
      <c r="BD13">
        <v>0</v>
      </c>
      <c r="BL13" t="s">
        <v>819</v>
      </c>
      <c r="BM13" t="s">
        <v>817</v>
      </c>
      <c r="BN13" t="s">
        <v>823</v>
      </c>
      <c r="BO13" t="s">
        <v>1103</v>
      </c>
      <c r="BP13" t="s">
        <v>824</v>
      </c>
      <c r="BQ13" s="300">
        <v>45991</v>
      </c>
      <c r="BR13" t="s">
        <v>822</v>
      </c>
      <c r="BS13" t="s">
        <v>827</v>
      </c>
      <c r="BT13" t="s">
        <v>379</v>
      </c>
      <c r="BU13" t="s">
        <v>259</v>
      </c>
      <c r="BV13" t="s">
        <v>411</v>
      </c>
      <c r="BW13" t="s">
        <v>384</v>
      </c>
      <c r="BX13" t="s">
        <v>385</v>
      </c>
      <c r="BY13" t="s">
        <v>826</v>
      </c>
      <c r="CB13" t="s">
        <v>606</v>
      </c>
      <c r="CC13" t="s">
        <v>603</v>
      </c>
      <c r="CD13" t="s">
        <v>521</v>
      </c>
      <c r="CE13" t="s">
        <v>368</v>
      </c>
      <c r="CF13" t="s">
        <v>368</v>
      </c>
      <c r="CG13" t="s">
        <v>1090</v>
      </c>
      <c r="CH13" t="s">
        <v>609</v>
      </c>
      <c r="CI13" t="s">
        <v>368</v>
      </c>
      <c r="CJ13" t="s">
        <v>379</v>
      </c>
      <c r="CK13" t="s">
        <v>259</v>
      </c>
      <c r="CL13" t="s">
        <v>411</v>
      </c>
      <c r="CM13" t="s">
        <v>384</v>
      </c>
      <c r="CN13" t="s">
        <v>385</v>
      </c>
      <c r="CO13" t="s">
        <v>525</v>
      </c>
    </row>
    <row r="14" spans="2:93" x14ac:dyDescent="0.35">
      <c r="F14" t="s">
        <v>587</v>
      </c>
      <c r="G14" t="s">
        <v>584</v>
      </c>
      <c r="H14" t="s">
        <v>521</v>
      </c>
      <c r="I14" t="s">
        <v>368</v>
      </c>
      <c r="J14" t="s">
        <v>368</v>
      </c>
      <c r="K14" t="s">
        <v>1090</v>
      </c>
      <c r="L14" t="s">
        <v>589</v>
      </c>
      <c r="M14" t="s">
        <v>368</v>
      </c>
      <c r="N14" t="s">
        <v>379</v>
      </c>
      <c r="O14" t="s">
        <v>259</v>
      </c>
      <c r="P14" t="s">
        <v>411</v>
      </c>
      <c r="Q14" t="s">
        <v>384</v>
      </c>
      <c r="R14" t="s">
        <v>385</v>
      </c>
      <c r="S14" t="s">
        <v>525</v>
      </c>
      <c r="U14" t="s">
        <v>907</v>
      </c>
      <c r="V14" t="s">
        <v>905</v>
      </c>
      <c r="W14" t="s">
        <v>912</v>
      </c>
      <c r="X14" t="s">
        <v>1098</v>
      </c>
      <c r="Y14" t="s">
        <v>913</v>
      </c>
      <c r="Z14" s="300">
        <v>46157</v>
      </c>
      <c r="AA14" t="s">
        <v>910</v>
      </c>
      <c r="AB14" t="s">
        <v>917</v>
      </c>
      <c r="AC14" t="s">
        <v>379</v>
      </c>
      <c r="AD14" t="s">
        <v>259</v>
      </c>
      <c r="AE14" t="s">
        <v>411</v>
      </c>
      <c r="AF14" t="s">
        <v>384</v>
      </c>
      <c r="AG14" t="s">
        <v>368</v>
      </c>
      <c r="AH14" t="s">
        <v>915</v>
      </c>
      <c r="AT14" t="s">
        <v>437</v>
      </c>
      <c r="AU14" t="s">
        <v>30</v>
      </c>
      <c r="AV14" t="s">
        <v>369</v>
      </c>
      <c r="AW14" t="s">
        <v>379</v>
      </c>
      <c r="AX14" t="s">
        <v>411</v>
      </c>
      <c r="AY14" t="s">
        <v>259</v>
      </c>
      <c r="AZ14" t="s">
        <v>454</v>
      </c>
      <c r="BA14">
        <v>500</v>
      </c>
      <c r="BB14">
        <v>500</v>
      </c>
      <c r="BC14">
        <v>0</v>
      </c>
      <c r="BD14">
        <v>0</v>
      </c>
      <c r="BL14" t="s">
        <v>907</v>
      </c>
      <c r="BM14" t="s">
        <v>905</v>
      </c>
      <c r="BN14" t="s">
        <v>912</v>
      </c>
      <c r="BO14" t="s">
        <v>1098</v>
      </c>
      <c r="BP14" t="s">
        <v>913</v>
      </c>
      <c r="BQ14" s="300">
        <v>46157</v>
      </c>
      <c r="BR14" t="s">
        <v>910</v>
      </c>
      <c r="BS14" t="s">
        <v>917</v>
      </c>
      <c r="BT14" t="s">
        <v>379</v>
      </c>
      <c r="BU14" t="s">
        <v>259</v>
      </c>
      <c r="BV14" t="s">
        <v>411</v>
      </c>
      <c r="BW14" t="s">
        <v>384</v>
      </c>
      <c r="BX14" t="s">
        <v>368</v>
      </c>
      <c r="BY14" t="s">
        <v>915</v>
      </c>
      <c r="CB14" t="s">
        <v>654</v>
      </c>
      <c r="CC14" t="s">
        <v>651</v>
      </c>
      <c r="CD14" t="s">
        <v>521</v>
      </c>
      <c r="CE14" t="s">
        <v>368</v>
      </c>
      <c r="CF14" t="s">
        <v>368</v>
      </c>
      <c r="CG14" t="s">
        <v>1090</v>
      </c>
      <c r="CH14" t="s">
        <v>656</v>
      </c>
      <c r="CI14" t="s">
        <v>368</v>
      </c>
      <c r="CJ14" t="s">
        <v>379</v>
      </c>
      <c r="CK14" t="s">
        <v>259</v>
      </c>
      <c r="CL14" t="s">
        <v>411</v>
      </c>
      <c r="CM14" t="s">
        <v>384</v>
      </c>
      <c r="CN14" t="s">
        <v>385</v>
      </c>
      <c r="CO14" t="s">
        <v>445</v>
      </c>
    </row>
    <row r="15" spans="2:93" x14ac:dyDescent="0.35">
      <c r="F15" t="s">
        <v>1056</v>
      </c>
      <c r="G15" t="s">
        <v>1054</v>
      </c>
      <c r="H15" t="s">
        <v>1097</v>
      </c>
      <c r="I15" t="s">
        <v>1097</v>
      </c>
      <c r="J15" t="s">
        <v>1097</v>
      </c>
      <c r="K15" s="300">
        <v>45716</v>
      </c>
      <c r="L15" t="s">
        <v>1059</v>
      </c>
      <c r="M15" t="s">
        <v>535</v>
      </c>
      <c r="N15" t="s">
        <v>379</v>
      </c>
      <c r="O15" t="s">
        <v>259</v>
      </c>
      <c r="P15" t="s">
        <v>411</v>
      </c>
      <c r="Q15" t="s">
        <v>384</v>
      </c>
      <c r="R15" t="s">
        <v>1060</v>
      </c>
      <c r="S15" t="s">
        <v>525</v>
      </c>
      <c r="U15" t="s">
        <v>957</v>
      </c>
      <c r="V15" t="s">
        <v>955</v>
      </c>
      <c r="W15" t="s">
        <v>962</v>
      </c>
      <c r="X15" t="s">
        <v>1084</v>
      </c>
      <c r="Y15" t="s">
        <v>963</v>
      </c>
      <c r="Z15" s="300">
        <v>46157</v>
      </c>
      <c r="AA15" t="s">
        <v>960</v>
      </c>
      <c r="AB15" t="s">
        <v>966</v>
      </c>
      <c r="AC15" t="s">
        <v>379</v>
      </c>
      <c r="AD15" t="s">
        <v>259</v>
      </c>
      <c r="AE15" t="s">
        <v>411</v>
      </c>
      <c r="AF15" t="s">
        <v>384</v>
      </c>
      <c r="AG15" t="s">
        <v>368</v>
      </c>
      <c r="AH15" t="s">
        <v>965</v>
      </c>
      <c r="AT15" t="s">
        <v>437</v>
      </c>
      <c r="AU15" t="s">
        <v>30</v>
      </c>
      <c r="AV15" t="s">
        <v>369</v>
      </c>
      <c r="AW15" t="s">
        <v>379</v>
      </c>
      <c r="AX15" t="s">
        <v>411</v>
      </c>
      <c r="AY15" t="s">
        <v>259</v>
      </c>
      <c r="AZ15" t="s">
        <v>458</v>
      </c>
      <c r="BA15">
        <v>1344</v>
      </c>
      <c r="BB15">
        <v>1344</v>
      </c>
      <c r="BC15">
        <v>0</v>
      </c>
      <c r="BD15">
        <v>0</v>
      </c>
      <c r="BL15" t="s">
        <v>957</v>
      </c>
      <c r="BM15" t="s">
        <v>955</v>
      </c>
      <c r="BN15" t="s">
        <v>962</v>
      </c>
      <c r="BO15" t="s">
        <v>1084</v>
      </c>
      <c r="BP15" t="s">
        <v>963</v>
      </c>
      <c r="BQ15" s="300">
        <v>46157</v>
      </c>
      <c r="BR15" t="s">
        <v>960</v>
      </c>
      <c r="BS15" t="s">
        <v>966</v>
      </c>
      <c r="BT15" t="s">
        <v>379</v>
      </c>
      <c r="BU15" t="s">
        <v>259</v>
      </c>
      <c r="BV15" t="s">
        <v>411</v>
      </c>
      <c r="BW15" t="s">
        <v>384</v>
      </c>
      <c r="BX15" t="s">
        <v>368</v>
      </c>
      <c r="BY15" t="s">
        <v>965</v>
      </c>
      <c r="CB15" t="s">
        <v>670</v>
      </c>
      <c r="CC15" t="s">
        <v>667</v>
      </c>
      <c r="CD15" t="s">
        <v>443</v>
      </c>
      <c r="CE15" t="s">
        <v>368</v>
      </c>
      <c r="CF15" t="s">
        <v>368</v>
      </c>
      <c r="CG15" t="s">
        <v>1090</v>
      </c>
      <c r="CH15" t="s">
        <v>673</v>
      </c>
      <c r="CI15" t="s">
        <v>368</v>
      </c>
      <c r="CJ15" t="s">
        <v>379</v>
      </c>
      <c r="CK15" t="s">
        <v>259</v>
      </c>
      <c r="CL15" t="s">
        <v>411</v>
      </c>
      <c r="CM15" t="s">
        <v>384</v>
      </c>
      <c r="CN15" t="s">
        <v>674</v>
      </c>
      <c r="CO15" t="s">
        <v>445</v>
      </c>
    </row>
    <row r="16" spans="2:93" x14ac:dyDescent="0.35">
      <c r="F16" t="s">
        <v>1050</v>
      </c>
      <c r="G16" t="s">
        <v>1047</v>
      </c>
      <c r="H16" t="s">
        <v>941</v>
      </c>
      <c r="I16" t="s">
        <v>368</v>
      </c>
      <c r="J16" t="s">
        <v>368</v>
      </c>
      <c r="K16" t="s">
        <v>1090</v>
      </c>
      <c r="L16" t="s">
        <v>1053</v>
      </c>
      <c r="M16" t="s">
        <v>368</v>
      </c>
      <c r="N16" t="s">
        <v>379</v>
      </c>
      <c r="O16" t="s">
        <v>259</v>
      </c>
      <c r="P16" t="s">
        <v>411</v>
      </c>
      <c r="Q16" t="s">
        <v>384</v>
      </c>
      <c r="R16" t="s">
        <v>522</v>
      </c>
      <c r="S16" t="s">
        <v>525</v>
      </c>
      <c r="U16" t="s">
        <v>1104</v>
      </c>
      <c r="V16" t="s">
        <v>1105</v>
      </c>
      <c r="W16" t="s">
        <v>532</v>
      </c>
      <c r="X16" t="s">
        <v>1084</v>
      </c>
      <c r="Y16" t="s">
        <v>994</v>
      </c>
      <c r="Z16" s="300">
        <v>46173</v>
      </c>
      <c r="AA16" t="s">
        <v>993</v>
      </c>
      <c r="AB16" t="s">
        <v>998</v>
      </c>
      <c r="AC16" t="s">
        <v>379</v>
      </c>
      <c r="AD16" t="s">
        <v>259</v>
      </c>
      <c r="AE16" t="s">
        <v>411</v>
      </c>
      <c r="AF16" t="s">
        <v>384</v>
      </c>
      <c r="AG16" t="s">
        <v>986</v>
      </c>
      <c r="AH16" t="s">
        <v>996</v>
      </c>
      <c r="AT16" t="s">
        <v>437</v>
      </c>
      <c r="AU16" t="s">
        <v>30</v>
      </c>
      <c r="AV16" t="s">
        <v>369</v>
      </c>
      <c r="AW16" t="s">
        <v>379</v>
      </c>
      <c r="AX16" t="s">
        <v>411</v>
      </c>
      <c r="AY16" t="s">
        <v>259</v>
      </c>
      <c r="AZ16" t="s">
        <v>462</v>
      </c>
      <c r="BA16">
        <v>610</v>
      </c>
      <c r="BB16">
        <v>610</v>
      </c>
      <c r="BC16">
        <v>0</v>
      </c>
      <c r="BD16">
        <v>0</v>
      </c>
      <c r="BL16" t="s">
        <v>1104</v>
      </c>
      <c r="BM16" t="s">
        <v>1105</v>
      </c>
      <c r="BN16" t="s">
        <v>532</v>
      </c>
      <c r="BO16" t="s">
        <v>1084</v>
      </c>
      <c r="BP16" t="s">
        <v>994</v>
      </c>
      <c r="BQ16" s="300">
        <v>46173</v>
      </c>
      <c r="BR16" t="s">
        <v>993</v>
      </c>
      <c r="BS16" t="s">
        <v>998</v>
      </c>
      <c r="BT16" t="s">
        <v>379</v>
      </c>
      <c r="BU16" t="s">
        <v>259</v>
      </c>
      <c r="BV16" t="s">
        <v>411</v>
      </c>
      <c r="BW16" t="s">
        <v>384</v>
      </c>
      <c r="BX16" t="s">
        <v>986</v>
      </c>
      <c r="BY16" t="s">
        <v>996</v>
      </c>
      <c r="CB16" t="s">
        <v>715</v>
      </c>
      <c r="CC16" t="s">
        <v>712</v>
      </c>
      <c r="CD16" t="s">
        <v>443</v>
      </c>
      <c r="CE16" t="s">
        <v>368</v>
      </c>
      <c r="CF16" t="s">
        <v>368</v>
      </c>
      <c r="CG16" t="s">
        <v>1090</v>
      </c>
      <c r="CH16" t="s">
        <v>1106</v>
      </c>
      <c r="CI16" t="s">
        <v>368</v>
      </c>
      <c r="CJ16" t="s">
        <v>379</v>
      </c>
      <c r="CK16" t="s">
        <v>259</v>
      </c>
      <c r="CL16" t="s">
        <v>411</v>
      </c>
      <c r="CM16" t="s">
        <v>384</v>
      </c>
      <c r="CN16" t="s">
        <v>719</v>
      </c>
      <c r="CO16" t="s">
        <v>445</v>
      </c>
    </row>
    <row r="17" spans="6:93" x14ac:dyDescent="0.35">
      <c r="F17" t="s">
        <v>613</v>
      </c>
      <c r="G17" t="s">
        <v>611</v>
      </c>
      <c r="H17" t="s">
        <v>532</v>
      </c>
      <c r="I17" t="s">
        <v>1099</v>
      </c>
      <c r="J17" t="s">
        <v>533</v>
      </c>
      <c r="K17" s="300">
        <v>45899</v>
      </c>
      <c r="L17" t="s">
        <v>616</v>
      </c>
      <c r="M17" t="s">
        <v>622</v>
      </c>
      <c r="N17" t="s">
        <v>379</v>
      </c>
      <c r="O17" t="s">
        <v>259</v>
      </c>
      <c r="P17" t="s">
        <v>411</v>
      </c>
      <c r="Q17" t="s">
        <v>384</v>
      </c>
      <c r="R17" t="s">
        <v>618</v>
      </c>
      <c r="S17" t="s">
        <v>620</v>
      </c>
      <c r="U17" t="s">
        <v>1014</v>
      </c>
      <c r="V17" t="s">
        <v>1012</v>
      </c>
      <c r="W17" t="s">
        <v>1018</v>
      </c>
      <c r="X17" t="s">
        <v>1084</v>
      </c>
      <c r="Y17" t="s">
        <v>1019</v>
      </c>
      <c r="Z17" s="300">
        <v>46173</v>
      </c>
      <c r="AA17" t="s">
        <v>1017</v>
      </c>
      <c r="AB17" t="s">
        <v>1022</v>
      </c>
      <c r="AC17" t="s">
        <v>379</v>
      </c>
      <c r="AD17" t="s">
        <v>259</v>
      </c>
      <c r="AE17" t="s">
        <v>411</v>
      </c>
      <c r="AF17" t="s">
        <v>384</v>
      </c>
      <c r="AG17" t="s">
        <v>368</v>
      </c>
      <c r="AH17" t="s">
        <v>1021</v>
      </c>
      <c r="AT17" t="s">
        <v>474</v>
      </c>
      <c r="AU17" t="s">
        <v>28</v>
      </c>
      <c r="AV17" t="s">
        <v>369</v>
      </c>
      <c r="AW17" t="s">
        <v>379</v>
      </c>
      <c r="AX17" t="s">
        <v>411</v>
      </c>
      <c r="AY17" t="s">
        <v>259</v>
      </c>
      <c r="AZ17" t="s">
        <v>476</v>
      </c>
      <c r="BA17">
        <v>25000</v>
      </c>
      <c r="BB17">
        <v>25000</v>
      </c>
      <c r="BC17">
        <v>0</v>
      </c>
      <c r="BD17">
        <v>0</v>
      </c>
      <c r="BL17" t="s">
        <v>1014</v>
      </c>
      <c r="BM17" t="s">
        <v>1012</v>
      </c>
      <c r="BN17" t="s">
        <v>1018</v>
      </c>
      <c r="BO17" t="s">
        <v>1084</v>
      </c>
      <c r="BP17" t="s">
        <v>1019</v>
      </c>
      <c r="BQ17" s="300">
        <v>46173</v>
      </c>
      <c r="BR17" t="s">
        <v>1017</v>
      </c>
      <c r="BS17" t="s">
        <v>1022</v>
      </c>
      <c r="BT17" t="s">
        <v>379</v>
      </c>
      <c r="BU17" t="s">
        <v>259</v>
      </c>
      <c r="BV17" t="s">
        <v>411</v>
      </c>
      <c r="BW17" t="s">
        <v>384</v>
      </c>
      <c r="BX17" t="s">
        <v>368</v>
      </c>
      <c r="BY17" t="s">
        <v>1021</v>
      </c>
      <c r="CB17" t="s">
        <v>773</v>
      </c>
      <c r="CC17" t="s">
        <v>770</v>
      </c>
      <c r="CD17" t="s">
        <v>443</v>
      </c>
      <c r="CE17" t="s">
        <v>368</v>
      </c>
      <c r="CF17" t="s">
        <v>368</v>
      </c>
      <c r="CG17" t="s">
        <v>1090</v>
      </c>
      <c r="CH17" t="s">
        <v>775</v>
      </c>
      <c r="CI17" t="s">
        <v>368</v>
      </c>
      <c r="CJ17" t="s">
        <v>379</v>
      </c>
      <c r="CK17" t="s">
        <v>259</v>
      </c>
      <c r="CL17" t="s">
        <v>411</v>
      </c>
      <c r="CM17" t="s">
        <v>384</v>
      </c>
      <c r="CN17" t="s">
        <v>727</v>
      </c>
      <c r="CO17" t="s">
        <v>778</v>
      </c>
    </row>
    <row r="18" spans="6:93" x14ac:dyDescent="0.35">
      <c r="F18" t="s">
        <v>606</v>
      </c>
      <c r="G18" t="s">
        <v>603</v>
      </c>
      <c r="H18" t="s">
        <v>521</v>
      </c>
      <c r="I18" t="s">
        <v>368</v>
      </c>
      <c r="J18" t="s">
        <v>368</v>
      </c>
      <c r="K18" t="s">
        <v>1090</v>
      </c>
      <c r="L18" t="s">
        <v>609</v>
      </c>
      <c r="M18" t="s">
        <v>368</v>
      </c>
      <c r="N18" t="s">
        <v>379</v>
      </c>
      <c r="O18" t="s">
        <v>259</v>
      </c>
      <c r="P18" t="s">
        <v>411</v>
      </c>
      <c r="Q18" t="s">
        <v>384</v>
      </c>
      <c r="R18" t="s">
        <v>385</v>
      </c>
      <c r="S18" t="s">
        <v>525</v>
      </c>
      <c r="AT18" t="s">
        <v>474</v>
      </c>
      <c r="AU18" t="s">
        <v>28</v>
      </c>
      <c r="AV18" t="s">
        <v>369</v>
      </c>
      <c r="AW18" t="s">
        <v>379</v>
      </c>
      <c r="AX18" t="s">
        <v>411</v>
      </c>
      <c r="AY18" t="s">
        <v>259</v>
      </c>
      <c r="AZ18" t="s">
        <v>497</v>
      </c>
      <c r="BA18">
        <v>15000</v>
      </c>
      <c r="BB18">
        <v>15000</v>
      </c>
      <c r="BC18">
        <v>0</v>
      </c>
      <c r="BD18">
        <v>0</v>
      </c>
      <c r="CB18" t="s">
        <v>811</v>
      </c>
      <c r="CC18" t="s">
        <v>808</v>
      </c>
      <c r="CD18" t="s">
        <v>815</v>
      </c>
      <c r="CE18" t="s">
        <v>368</v>
      </c>
      <c r="CF18" t="s">
        <v>368</v>
      </c>
      <c r="CG18" t="s">
        <v>1090</v>
      </c>
      <c r="CH18" t="s">
        <v>814</v>
      </c>
      <c r="CI18" t="s">
        <v>368</v>
      </c>
      <c r="CJ18" t="s">
        <v>379</v>
      </c>
      <c r="CK18" t="s">
        <v>259</v>
      </c>
      <c r="CL18" t="s">
        <v>411</v>
      </c>
      <c r="CM18" t="s">
        <v>384</v>
      </c>
      <c r="CN18" t="s">
        <v>727</v>
      </c>
      <c r="CO18" t="s">
        <v>778</v>
      </c>
    </row>
    <row r="19" spans="6:93" x14ac:dyDescent="0.35">
      <c r="F19" t="s">
        <v>654</v>
      </c>
      <c r="G19" t="s">
        <v>651</v>
      </c>
      <c r="H19" t="s">
        <v>521</v>
      </c>
      <c r="I19" t="s">
        <v>368</v>
      </c>
      <c r="J19" t="s">
        <v>368</v>
      </c>
      <c r="K19" t="s">
        <v>1090</v>
      </c>
      <c r="L19" t="s">
        <v>656</v>
      </c>
      <c r="M19" t="s">
        <v>368</v>
      </c>
      <c r="N19" t="s">
        <v>379</v>
      </c>
      <c r="O19" t="s">
        <v>259</v>
      </c>
      <c r="P19" t="s">
        <v>411</v>
      </c>
      <c r="Q19" t="s">
        <v>384</v>
      </c>
      <c r="R19" t="s">
        <v>385</v>
      </c>
      <c r="S19" t="s">
        <v>445</v>
      </c>
      <c r="AT19" t="s">
        <v>474</v>
      </c>
      <c r="AU19" t="s">
        <v>30</v>
      </c>
      <c r="AV19" t="s">
        <v>369</v>
      </c>
      <c r="AW19" t="s">
        <v>379</v>
      </c>
      <c r="AX19" t="s">
        <v>411</v>
      </c>
      <c r="AY19" t="s">
        <v>259</v>
      </c>
      <c r="AZ19" t="s">
        <v>501</v>
      </c>
      <c r="BA19">
        <v>1000</v>
      </c>
      <c r="BB19">
        <v>1000</v>
      </c>
      <c r="BC19">
        <v>0</v>
      </c>
      <c r="BD19">
        <v>0</v>
      </c>
      <c r="CB19" t="s">
        <v>850</v>
      </c>
      <c r="CC19" t="s">
        <v>847</v>
      </c>
      <c r="CD19" t="s">
        <v>853</v>
      </c>
      <c r="CE19" t="s">
        <v>368</v>
      </c>
      <c r="CF19" t="s">
        <v>368</v>
      </c>
      <c r="CG19" t="s">
        <v>1090</v>
      </c>
      <c r="CH19" t="s">
        <v>852</v>
      </c>
      <c r="CI19" t="s">
        <v>368</v>
      </c>
      <c r="CJ19" t="s">
        <v>379</v>
      </c>
      <c r="CK19" t="s">
        <v>259</v>
      </c>
      <c r="CL19" t="s">
        <v>411</v>
      </c>
      <c r="CM19" t="s">
        <v>384</v>
      </c>
      <c r="CN19" t="s">
        <v>727</v>
      </c>
      <c r="CO19" t="s">
        <v>778</v>
      </c>
    </row>
    <row r="20" spans="6:93" x14ac:dyDescent="0.35">
      <c r="F20" t="s">
        <v>678</v>
      </c>
      <c r="G20" t="s">
        <v>676</v>
      </c>
      <c r="H20" t="s">
        <v>682</v>
      </c>
      <c r="I20" t="s">
        <v>1101</v>
      </c>
      <c r="J20" t="s">
        <v>683</v>
      </c>
      <c r="K20" s="300">
        <v>45991</v>
      </c>
      <c r="L20" t="s">
        <v>681</v>
      </c>
      <c r="M20" t="s">
        <v>622</v>
      </c>
      <c r="N20" t="s">
        <v>379</v>
      </c>
      <c r="O20" t="s">
        <v>259</v>
      </c>
      <c r="P20" t="s">
        <v>411</v>
      </c>
      <c r="Q20" t="s">
        <v>384</v>
      </c>
      <c r="R20" t="s">
        <v>385</v>
      </c>
      <c r="S20" t="s">
        <v>685</v>
      </c>
      <c r="AT20" t="s">
        <v>474</v>
      </c>
      <c r="AU20" t="s">
        <v>30</v>
      </c>
      <c r="AV20" t="s">
        <v>369</v>
      </c>
      <c r="AW20" t="s">
        <v>379</v>
      </c>
      <c r="AX20" t="s">
        <v>411</v>
      </c>
      <c r="AY20" t="s">
        <v>259</v>
      </c>
      <c r="AZ20" t="s">
        <v>505</v>
      </c>
      <c r="BA20">
        <v>3840</v>
      </c>
      <c r="BB20">
        <v>3840</v>
      </c>
      <c r="BC20">
        <v>0</v>
      </c>
      <c r="BD20">
        <v>0</v>
      </c>
      <c r="CB20" t="s">
        <v>874</v>
      </c>
      <c r="CC20" t="s">
        <v>871</v>
      </c>
      <c r="CD20" t="s">
        <v>815</v>
      </c>
      <c r="CE20" t="s">
        <v>368</v>
      </c>
      <c r="CF20" t="s">
        <v>368</v>
      </c>
      <c r="CG20" t="s">
        <v>1090</v>
      </c>
      <c r="CH20" t="s">
        <v>876</v>
      </c>
      <c r="CI20" t="s">
        <v>368</v>
      </c>
      <c r="CJ20" t="s">
        <v>379</v>
      </c>
      <c r="CK20" t="s">
        <v>259</v>
      </c>
      <c r="CL20" t="s">
        <v>411</v>
      </c>
      <c r="CM20" t="s">
        <v>384</v>
      </c>
      <c r="CN20" t="s">
        <v>385</v>
      </c>
      <c r="CO20" t="s">
        <v>879</v>
      </c>
    </row>
    <row r="21" spans="6:93" x14ac:dyDescent="0.35">
      <c r="F21" t="s">
        <v>670</v>
      </c>
      <c r="G21" t="s">
        <v>667</v>
      </c>
      <c r="H21" t="s">
        <v>443</v>
      </c>
      <c r="I21" t="s">
        <v>368</v>
      </c>
      <c r="J21" t="s">
        <v>368</v>
      </c>
      <c r="K21" t="s">
        <v>1090</v>
      </c>
      <c r="L21" t="s">
        <v>673</v>
      </c>
      <c r="M21" t="s">
        <v>368</v>
      </c>
      <c r="N21" t="s">
        <v>379</v>
      </c>
      <c r="O21" t="s">
        <v>259</v>
      </c>
      <c r="P21" t="s">
        <v>411</v>
      </c>
      <c r="Q21" t="s">
        <v>384</v>
      </c>
      <c r="R21" t="s">
        <v>674</v>
      </c>
      <c r="S21" t="s">
        <v>445</v>
      </c>
      <c r="AT21" t="s">
        <v>474</v>
      </c>
      <c r="AU21" t="s">
        <v>30</v>
      </c>
      <c r="AV21" t="s">
        <v>369</v>
      </c>
      <c r="AW21" t="s">
        <v>379</v>
      </c>
      <c r="AX21" t="s">
        <v>411</v>
      </c>
      <c r="AY21" t="s">
        <v>259</v>
      </c>
      <c r="AZ21" t="s">
        <v>509</v>
      </c>
      <c r="BA21">
        <v>1464</v>
      </c>
      <c r="BB21">
        <v>1464</v>
      </c>
      <c r="BC21">
        <v>0</v>
      </c>
      <c r="BD21">
        <v>0</v>
      </c>
      <c r="CB21" t="s">
        <v>900</v>
      </c>
      <c r="CC21" t="s">
        <v>897</v>
      </c>
      <c r="CD21" t="s">
        <v>383</v>
      </c>
      <c r="CE21" t="s">
        <v>368</v>
      </c>
      <c r="CF21" t="s">
        <v>368</v>
      </c>
      <c r="CG21" t="s">
        <v>1090</v>
      </c>
      <c r="CH21" t="s">
        <v>903</v>
      </c>
      <c r="CI21" t="s">
        <v>368</v>
      </c>
      <c r="CJ21" t="s">
        <v>379</v>
      </c>
      <c r="CK21" t="s">
        <v>259</v>
      </c>
      <c r="CL21" t="s">
        <v>411</v>
      </c>
      <c r="CM21" t="s">
        <v>384</v>
      </c>
      <c r="CN21" t="s">
        <v>368</v>
      </c>
      <c r="CO21" t="s">
        <v>904</v>
      </c>
    </row>
    <row r="22" spans="6:93" x14ac:dyDescent="0.35">
      <c r="F22" t="s">
        <v>722</v>
      </c>
      <c r="G22" t="s">
        <v>720</v>
      </c>
      <c r="H22" t="s">
        <v>682</v>
      </c>
      <c r="I22" t="s">
        <v>1102</v>
      </c>
      <c r="J22" t="s">
        <v>683</v>
      </c>
      <c r="K22" s="300">
        <v>45961</v>
      </c>
      <c r="L22" t="s">
        <v>725</v>
      </c>
      <c r="M22" t="s">
        <v>731</v>
      </c>
      <c r="N22" t="s">
        <v>379</v>
      </c>
      <c r="O22" t="s">
        <v>259</v>
      </c>
      <c r="P22" t="s">
        <v>411</v>
      </c>
      <c r="Q22" t="s">
        <v>384</v>
      </c>
      <c r="R22" t="s">
        <v>727</v>
      </c>
      <c r="S22" t="s">
        <v>729</v>
      </c>
      <c r="AT22" t="s">
        <v>514</v>
      </c>
      <c r="AU22" t="s">
        <v>28</v>
      </c>
      <c r="AV22" t="s">
        <v>369</v>
      </c>
      <c r="AW22" t="s">
        <v>379</v>
      </c>
      <c r="AX22" t="s">
        <v>411</v>
      </c>
      <c r="AY22" t="s">
        <v>259</v>
      </c>
      <c r="AZ22" t="s">
        <v>516</v>
      </c>
      <c r="BA22">
        <v>10000</v>
      </c>
      <c r="BB22">
        <v>10000</v>
      </c>
      <c r="BC22">
        <v>0</v>
      </c>
      <c r="BD22">
        <v>0</v>
      </c>
      <c r="CB22" t="s">
        <v>938</v>
      </c>
      <c r="CC22" t="s">
        <v>935</v>
      </c>
      <c r="CD22" t="s">
        <v>941</v>
      </c>
      <c r="CE22" t="s">
        <v>368</v>
      </c>
      <c r="CF22" t="s">
        <v>368</v>
      </c>
      <c r="CG22" t="s">
        <v>1090</v>
      </c>
      <c r="CH22" t="s">
        <v>940</v>
      </c>
      <c r="CI22" t="s">
        <v>368</v>
      </c>
      <c r="CJ22" t="s">
        <v>379</v>
      </c>
      <c r="CK22" t="s">
        <v>259</v>
      </c>
      <c r="CL22" t="s">
        <v>411</v>
      </c>
      <c r="CM22" t="s">
        <v>384</v>
      </c>
      <c r="CN22" t="s">
        <v>368</v>
      </c>
      <c r="CO22" t="s">
        <v>147</v>
      </c>
    </row>
    <row r="23" spans="6:93" x14ac:dyDescent="0.35">
      <c r="F23" t="s">
        <v>715</v>
      </c>
      <c r="G23" t="s">
        <v>712</v>
      </c>
      <c r="H23" t="s">
        <v>443</v>
      </c>
      <c r="I23" t="s">
        <v>368</v>
      </c>
      <c r="J23" t="s">
        <v>368</v>
      </c>
      <c r="K23" t="s">
        <v>1090</v>
      </c>
      <c r="L23" t="s">
        <v>1106</v>
      </c>
      <c r="M23" t="s">
        <v>368</v>
      </c>
      <c r="N23" t="s">
        <v>379</v>
      </c>
      <c r="O23" t="s">
        <v>259</v>
      </c>
      <c r="P23" t="s">
        <v>411</v>
      </c>
      <c r="Q23" t="s">
        <v>384</v>
      </c>
      <c r="R23" t="s">
        <v>719</v>
      </c>
      <c r="S23" t="s">
        <v>445</v>
      </c>
      <c r="AT23" t="s">
        <v>514</v>
      </c>
      <c r="AU23" t="s">
        <v>28</v>
      </c>
      <c r="AV23" t="s">
        <v>369</v>
      </c>
      <c r="AW23" t="s">
        <v>379</v>
      </c>
      <c r="AX23" t="s">
        <v>411</v>
      </c>
      <c r="AY23" t="s">
        <v>259</v>
      </c>
      <c r="AZ23" t="s">
        <v>540</v>
      </c>
      <c r="BA23">
        <v>8000</v>
      </c>
      <c r="BB23">
        <v>8000</v>
      </c>
      <c r="BC23">
        <v>0</v>
      </c>
      <c r="BD23">
        <v>0</v>
      </c>
      <c r="CB23" t="s">
        <v>951</v>
      </c>
      <c r="CC23" t="s">
        <v>948</v>
      </c>
      <c r="CD23" t="s">
        <v>815</v>
      </c>
      <c r="CE23" t="s">
        <v>368</v>
      </c>
      <c r="CF23" t="s">
        <v>368</v>
      </c>
      <c r="CG23" t="s">
        <v>1090</v>
      </c>
      <c r="CH23" t="s">
        <v>954</v>
      </c>
      <c r="CI23" t="s">
        <v>368</v>
      </c>
      <c r="CJ23" t="s">
        <v>379</v>
      </c>
      <c r="CK23" t="s">
        <v>259</v>
      </c>
      <c r="CL23" t="s">
        <v>411</v>
      </c>
      <c r="CM23" t="s">
        <v>384</v>
      </c>
      <c r="CN23" t="s">
        <v>368</v>
      </c>
      <c r="CO23" t="s">
        <v>525</v>
      </c>
    </row>
    <row r="24" spans="6:93" x14ac:dyDescent="0.35">
      <c r="F24" t="s">
        <v>773</v>
      </c>
      <c r="G24" t="s">
        <v>770</v>
      </c>
      <c r="H24" t="s">
        <v>443</v>
      </c>
      <c r="I24" t="s">
        <v>368</v>
      </c>
      <c r="J24" t="s">
        <v>368</v>
      </c>
      <c r="K24" t="s">
        <v>1090</v>
      </c>
      <c r="L24" t="s">
        <v>775</v>
      </c>
      <c r="M24" t="s">
        <v>368</v>
      </c>
      <c r="N24" t="s">
        <v>379</v>
      </c>
      <c r="O24" t="s">
        <v>259</v>
      </c>
      <c r="P24" t="s">
        <v>411</v>
      </c>
      <c r="Q24" t="s">
        <v>384</v>
      </c>
      <c r="R24" t="s">
        <v>727</v>
      </c>
      <c r="S24" t="s">
        <v>778</v>
      </c>
      <c r="AT24" t="s">
        <v>514</v>
      </c>
      <c r="AU24" t="s">
        <v>30</v>
      </c>
      <c r="AV24" t="s">
        <v>369</v>
      </c>
      <c r="AW24" t="s">
        <v>379</v>
      </c>
      <c r="AX24" t="s">
        <v>411</v>
      </c>
      <c r="AY24" t="s">
        <v>259</v>
      </c>
      <c r="AZ24" t="s">
        <v>544</v>
      </c>
      <c r="BA24">
        <v>500</v>
      </c>
      <c r="BB24">
        <v>500</v>
      </c>
      <c r="BC24">
        <v>0</v>
      </c>
      <c r="BD24">
        <v>0</v>
      </c>
      <c r="CB24" t="s">
        <v>982</v>
      </c>
      <c r="CC24" t="s">
        <v>979</v>
      </c>
      <c r="CD24" t="s">
        <v>815</v>
      </c>
      <c r="CE24" t="s">
        <v>368</v>
      </c>
      <c r="CF24" t="s">
        <v>368</v>
      </c>
      <c r="CG24" t="s">
        <v>1090</v>
      </c>
      <c r="CH24" t="s">
        <v>985</v>
      </c>
      <c r="CI24" t="s">
        <v>368</v>
      </c>
      <c r="CJ24" t="s">
        <v>379</v>
      </c>
      <c r="CK24" t="s">
        <v>259</v>
      </c>
      <c r="CL24" t="s">
        <v>411</v>
      </c>
      <c r="CM24" t="s">
        <v>384</v>
      </c>
      <c r="CN24" t="s">
        <v>986</v>
      </c>
      <c r="CO24" t="s">
        <v>879</v>
      </c>
    </row>
    <row r="25" spans="6:93" x14ac:dyDescent="0.35">
      <c r="F25" t="s">
        <v>819</v>
      </c>
      <c r="G25" t="s">
        <v>817</v>
      </c>
      <c r="H25" t="s">
        <v>823</v>
      </c>
      <c r="I25" t="s">
        <v>1103</v>
      </c>
      <c r="J25" t="s">
        <v>824</v>
      </c>
      <c r="K25" s="300">
        <v>45991</v>
      </c>
      <c r="L25" t="s">
        <v>822</v>
      </c>
      <c r="M25" t="s">
        <v>827</v>
      </c>
      <c r="N25" t="s">
        <v>379</v>
      </c>
      <c r="O25" t="s">
        <v>259</v>
      </c>
      <c r="P25" t="s">
        <v>411</v>
      </c>
      <c r="Q25" t="s">
        <v>384</v>
      </c>
      <c r="R25" t="s">
        <v>385</v>
      </c>
      <c r="S25" t="s">
        <v>826</v>
      </c>
      <c r="AT25" t="s">
        <v>514</v>
      </c>
      <c r="AU25" t="s">
        <v>30</v>
      </c>
      <c r="AV25" t="s">
        <v>369</v>
      </c>
      <c r="AW25" t="s">
        <v>379</v>
      </c>
      <c r="AX25" t="s">
        <v>411</v>
      </c>
      <c r="AY25" t="s">
        <v>259</v>
      </c>
      <c r="AZ25" t="s">
        <v>548</v>
      </c>
      <c r="BA25">
        <v>1920</v>
      </c>
      <c r="BB25">
        <v>1920</v>
      </c>
      <c r="BC25">
        <v>0</v>
      </c>
      <c r="BD25">
        <v>0</v>
      </c>
      <c r="CB25" t="s">
        <v>1007</v>
      </c>
      <c r="CC25" t="s">
        <v>1004</v>
      </c>
      <c r="CD25" t="s">
        <v>521</v>
      </c>
      <c r="CE25" t="s">
        <v>368</v>
      </c>
      <c r="CF25" t="s">
        <v>368</v>
      </c>
      <c r="CG25" t="s">
        <v>1090</v>
      </c>
      <c r="CH25" t="s">
        <v>1010</v>
      </c>
      <c r="CI25" t="s">
        <v>368</v>
      </c>
      <c r="CJ25" t="s">
        <v>379</v>
      </c>
      <c r="CK25" t="s">
        <v>259</v>
      </c>
      <c r="CL25" t="s">
        <v>411</v>
      </c>
      <c r="CM25" t="s">
        <v>384</v>
      </c>
      <c r="CN25" t="s">
        <v>368</v>
      </c>
      <c r="CO25" t="s">
        <v>879</v>
      </c>
    </row>
    <row r="26" spans="6:93" x14ac:dyDescent="0.35">
      <c r="F26" t="s">
        <v>811</v>
      </c>
      <c r="G26" t="s">
        <v>808</v>
      </c>
      <c r="H26" t="s">
        <v>815</v>
      </c>
      <c r="I26" t="s">
        <v>368</v>
      </c>
      <c r="J26" t="s">
        <v>368</v>
      </c>
      <c r="K26" t="s">
        <v>1090</v>
      </c>
      <c r="L26" t="s">
        <v>814</v>
      </c>
      <c r="M26" t="s">
        <v>368</v>
      </c>
      <c r="N26" t="s">
        <v>379</v>
      </c>
      <c r="O26" t="s">
        <v>259</v>
      </c>
      <c r="P26" t="s">
        <v>411</v>
      </c>
      <c r="Q26" t="s">
        <v>384</v>
      </c>
      <c r="R26" t="s">
        <v>727</v>
      </c>
      <c r="S26" t="s">
        <v>778</v>
      </c>
      <c r="AT26" t="s">
        <v>514</v>
      </c>
      <c r="AU26" t="s">
        <v>30</v>
      </c>
      <c r="AV26" t="s">
        <v>369</v>
      </c>
      <c r="AW26" t="s">
        <v>379</v>
      </c>
      <c r="AX26" t="s">
        <v>411</v>
      </c>
      <c r="AY26" t="s">
        <v>259</v>
      </c>
      <c r="AZ26" t="s">
        <v>552</v>
      </c>
      <c r="BA26">
        <v>854</v>
      </c>
      <c r="BB26">
        <v>854</v>
      </c>
      <c r="BC26">
        <v>0</v>
      </c>
      <c r="BD26">
        <v>0</v>
      </c>
    </row>
    <row r="27" spans="6:93" x14ac:dyDescent="0.35">
      <c r="F27" t="s">
        <v>850</v>
      </c>
      <c r="G27" t="s">
        <v>847</v>
      </c>
      <c r="H27" t="s">
        <v>853</v>
      </c>
      <c r="I27" t="s">
        <v>368</v>
      </c>
      <c r="J27" t="s">
        <v>368</v>
      </c>
      <c r="K27" t="s">
        <v>1090</v>
      </c>
      <c r="L27" t="s">
        <v>852</v>
      </c>
      <c r="M27" t="s">
        <v>368</v>
      </c>
      <c r="N27" t="s">
        <v>379</v>
      </c>
      <c r="O27" t="s">
        <v>259</v>
      </c>
      <c r="P27" t="s">
        <v>411</v>
      </c>
      <c r="Q27" t="s">
        <v>384</v>
      </c>
      <c r="R27" t="s">
        <v>727</v>
      </c>
      <c r="S27" t="s">
        <v>778</v>
      </c>
      <c r="AT27" t="s">
        <v>557</v>
      </c>
      <c r="AU27" t="s">
        <v>28</v>
      </c>
      <c r="AV27" t="s">
        <v>369</v>
      </c>
      <c r="AW27" t="s">
        <v>379</v>
      </c>
      <c r="AX27" t="s">
        <v>411</v>
      </c>
      <c r="AY27" t="s">
        <v>259</v>
      </c>
      <c r="AZ27" t="s">
        <v>559</v>
      </c>
      <c r="BA27">
        <v>10000</v>
      </c>
      <c r="BB27">
        <v>10000</v>
      </c>
      <c r="BC27">
        <v>0</v>
      </c>
      <c r="BD27">
        <v>0</v>
      </c>
    </row>
    <row r="28" spans="6:93" x14ac:dyDescent="0.35">
      <c r="F28" t="s">
        <v>874</v>
      </c>
      <c r="G28" t="s">
        <v>871</v>
      </c>
      <c r="H28" t="s">
        <v>815</v>
      </c>
      <c r="I28" t="s">
        <v>368</v>
      </c>
      <c r="J28" t="s">
        <v>368</v>
      </c>
      <c r="K28" t="s">
        <v>1090</v>
      </c>
      <c r="L28" t="s">
        <v>876</v>
      </c>
      <c r="M28" t="s">
        <v>368</v>
      </c>
      <c r="N28" t="s">
        <v>379</v>
      </c>
      <c r="O28" t="s">
        <v>259</v>
      </c>
      <c r="P28" t="s">
        <v>411</v>
      </c>
      <c r="Q28" t="s">
        <v>384</v>
      </c>
      <c r="R28" t="s">
        <v>385</v>
      </c>
      <c r="S28" t="s">
        <v>879</v>
      </c>
      <c r="AT28" t="s">
        <v>557</v>
      </c>
      <c r="AU28" t="s">
        <v>28</v>
      </c>
      <c r="AV28" t="s">
        <v>369</v>
      </c>
      <c r="AW28" t="s">
        <v>379</v>
      </c>
      <c r="AX28" t="s">
        <v>411</v>
      </c>
      <c r="AY28" t="s">
        <v>259</v>
      </c>
      <c r="AZ28" t="s">
        <v>567</v>
      </c>
      <c r="BA28">
        <v>10000</v>
      </c>
      <c r="BB28">
        <v>10000</v>
      </c>
      <c r="BC28">
        <v>0</v>
      </c>
      <c r="BD28">
        <v>0</v>
      </c>
    </row>
    <row r="29" spans="6:93" x14ac:dyDescent="0.35">
      <c r="F29" t="s">
        <v>907</v>
      </c>
      <c r="G29" t="s">
        <v>905</v>
      </c>
      <c r="H29" t="s">
        <v>912</v>
      </c>
      <c r="I29" t="s">
        <v>1098</v>
      </c>
      <c r="J29" t="s">
        <v>913</v>
      </c>
      <c r="K29" s="300">
        <v>46157</v>
      </c>
      <c r="L29" t="s">
        <v>910</v>
      </c>
      <c r="M29" t="s">
        <v>917</v>
      </c>
      <c r="N29" t="s">
        <v>379</v>
      </c>
      <c r="O29" t="s">
        <v>259</v>
      </c>
      <c r="P29" t="s">
        <v>411</v>
      </c>
      <c r="Q29" t="s">
        <v>384</v>
      </c>
      <c r="R29" t="s">
        <v>368</v>
      </c>
      <c r="S29" t="s">
        <v>915</v>
      </c>
      <c r="AT29" t="s">
        <v>557</v>
      </c>
      <c r="AU29" t="s">
        <v>30</v>
      </c>
      <c r="AV29" t="s">
        <v>369</v>
      </c>
      <c r="AW29" t="s">
        <v>379</v>
      </c>
      <c r="AX29" t="s">
        <v>411</v>
      </c>
      <c r="AY29" t="s">
        <v>259</v>
      </c>
      <c r="AZ29" t="s">
        <v>571</v>
      </c>
      <c r="BA29">
        <v>500</v>
      </c>
      <c r="BB29">
        <v>500</v>
      </c>
      <c r="BC29">
        <v>0</v>
      </c>
      <c r="BD29">
        <v>0</v>
      </c>
    </row>
    <row r="30" spans="6:93" x14ac:dyDescent="0.35">
      <c r="F30" t="s">
        <v>900</v>
      </c>
      <c r="G30" t="s">
        <v>897</v>
      </c>
      <c r="H30" t="s">
        <v>383</v>
      </c>
      <c r="I30" t="s">
        <v>368</v>
      </c>
      <c r="J30" t="s">
        <v>368</v>
      </c>
      <c r="K30" t="s">
        <v>1090</v>
      </c>
      <c r="L30" t="s">
        <v>903</v>
      </c>
      <c r="M30" t="s">
        <v>368</v>
      </c>
      <c r="N30" t="s">
        <v>379</v>
      </c>
      <c r="O30" t="s">
        <v>259</v>
      </c>
      <c r="P30" t="s">
        <v>411</v>
      </c>
      <c r="Q30" t="s">
        <v>384</v>
      </c>
      <c r="R30" t="s">
        <v>368</v>
      </c>
      <c r="S30" t="s">
        <v>904</v>
      </c>
      <c r="AT30" t="s">
        <v>557</v>
      </c>
      <c r="AU30" t="s">
        <v>30</v>
      </c>
      <c r="AV30" t="s">
        <v>369</v>
      </c>
      <c r="AW30" t="s">
        <v>379</v>
      </c>
      <c r="AX30" t="s">
        <v>411</v>
      </c>
      <c r="AY30" t="s">
        <v>259</v>
      </c>
      <c r="AZ30" t="s">
        <v>575</v>
      </c>
      <c r="BA30">
        <v>1920</v>
      </c>
      <c r="BB30">
        <v>1920</v>
      </c>
      <c r="BC30">
        <v>0</v>
      </c>
      <c r="BD30">
        <v>0</v>
      </c>
    </row>
    <row r="31" spans="6:93" x14ac:dyDescent="0.35">
      <c r="F31" t="s">
        <v>938</v>
      </c>
      <c r="G31" t="s">
        <v>935</v>
      </c>
      <c r="H31" t="s">
        <v>941</v>
      </c>
      <c r="I31" t="s">
        <v>368</v>
      </c>
      <c r="J31" t="s">
        <v>368</v>
      </c>
      <c r="K31" t="s">
        <v>1090</v>
      </c>
      <c r="L31" t="s">
        <v>940</v>
      </c>
      <c r="M31" t="s">
        <v>368</v>
      </c>
      <c r="N31" t="s">
        <v>379</v>
      </c>
      <c r="O31" t="s">
        <v>259</v>
      </c>
      <c r="P31" t="s">
        <v>411</v>
      </c>
      <c r="Q31" t="s">
        <v>384</v>
      </c>
      <c r="R31" t="s">
        <v>368</v>
      </c>
      <c r="S31" t="s">
        <v>147</v>
      </c>
      <c r="AT31" t="s">
        <v>557</v>
      </c>
      <c r="AU31" t="s">
        <v>30</v>
      </c>
      <c r="AV31" t="s">
        <v>369</v>
      </c>
      <c r="AW31" t="s">
        <v>379</v>
      </c>
      <c r="AX31" t="s">
        <v>411</v>
      </c>
      <c r="AY31" t="s">
        <v>259</v>
      </c>
      <c r="AZ31" t="s">
        <v>579</v>
      </c>
      <c r="BA31">
        <v>976</v>
      </c>
      <c r="BB31">
        <v>976</v>
      </c>
      <c r="BC31">
        <v>0</v>
      </c>
      <c r="BD31">
        <v>0</v>
      </c>
    </row>
    <row r="32" spans="6:93" x14ac:dyDescent="0.35">
      <c r="F32" t="s">
        <v>957</v>
      </c>
      <c r="G32" t="s">
        <v>955</v>
      </c>
      <c r="H32" t="s">
        <v>962</v>
      </c>
      <c r="I32" t="s">
        <v>1084</v>
      </c>
      <c r="J32" t="s">
        <v>963</v>
      </c>
      <c r="K32" s="300">
        <v>46157</v>
      </c>
      <c r="L32" t="s">
        <v>960</v>
      </c>
      <c r="M32" t="s">
        <v>966</v>
      </c>
      <c r="N32" t="s">
        <v>379</v>
      </c>
      <c r="O32" t="s">
        <v>259</v>
      </c>
      <c r="P32" t="s">
        <v>411</v>
      </c>
      <c r="Q32" t="s">
        <v>384</v>
      </c>
      <c r="R32" t="s">
        <v>368</v>
      </c>
      <c r="S32" t="s">
        <v>965</v>
      </c>
      <c r="AT32" t="s">
        <v>584</v>
      </c>
      <c r="AU32" t="s">
        <v>28</v>
      </c>
      <c r="AV32" t="s">
        <v>369</v>
      </c>
      <c r="AW32" t="s">
        <v>379</v>
      </c>
      <c r="AX32" t="s">
        <v>411</v>
      </c>
      <c r="AY32" t="s">
        <v>259</v>
      </c>
      <c r="AZ32" t="s">
        <v>586</v>
      </c>
      <c r="BA32">
        <v>2500</v>
      </c>
      <c r="BB32">
        <v>2500</v>
      </c>
      <c r="BC32">
        <v>0</v>
      </c>
      <c r="BD32">
        <v>0</v>
      </c>
    </row>
    <row r="33" spans="6:56" x14ac:dyDescent="0.35">
      <c r="F33" t="s">
        <v>951</v>
      </c>
      <c r="G33" t="s">
        <v>948</v>
      </c>
      <c r="H33" t="s">
        <v>815</v>
      </c>
      <c r="I33" t="s">
        <v>368</v>
      </c>
      <c r="J33" t="s">
        <v>368</v>
      </c>
      <c r="K33" t="s">
        <v>1090</v>
      </c>
      <c r="L33" t="s">
        <v>954</v>
      </c>
      <c r="M33" t="s">
        <v>368</v>
      </c>
      <c r="N33" t="s">
        <v>379</v>
      </c>
      <c r="O33" t="s">
        <v>259</v>
      </c>
      <c r="P33" t="s">
        <v>411</v>
      </c>
      <c r="Q33" t="s">
        <v>384</v>
      </c>
      <c r="R33" t="s">
        <v>368</v>
      </c>
      <c r="S33" t="s">
        <v>525</v>
      </c>
      <c r="AT33" t="s">
        <v>584</v>
      </c>
      <c r="AU33" t="s">
        <v>28</v>
      </c>
      <c r="AV33" t="s">
        <v>369</v>
      </c>
      <c r="AW33" t="s">
        <v>379</v>
      </c>
      <c r="AX33" t="s">
        <v>411</v>
      </c>
      <c r="AY33" t="s">
        <v>259</v>
      </c>
      <c r="AZ33" t="s">
        <v>594</v>
      </c>
      <c r="BA33">
        <v>2000</v>
      </c>
      <c r="BB33">
        <v>2000</v>
      </c>
      <c r="BC33">
        <v>0</v>
      </c>
      <c r="BD33">
        <v>0</v>
      </c>
    </row>
    <row r="34" spans="6:56" x14ac:dyDescent="0.35">
      <c r="F34" t="s">
        <v>1104</v>
      </c>
      <c r="G34" t="s">
        <v>1105</v>
      </c>
      <c r="H34" t="s">
        <v>532</v>
      </c>
      <c r="I34" t="s">
        <v>1084</v>
      </c>
      <c r="J34" t="s">
        <v>994</v>
      </c>
      <c r="K34" s="300">
        <v>46173</v>
      </c>
      <c r="L34" t="s">
        <v>993</v>
      </c>
      <c r="M34" t="s">
        <v>998</v>
      </c>
      <c r="N34" t="s">
        <v>379</v>
      </c>
      <c r="O34" t="s">
        <v>259</v>
      </c>
      <c r="P34" t="s">
        <v>411</v>
      </c>
      <c r="Q34" t="s">
        <v>384</v>
      </c>
      <c r="R34" t="s">
        <v>986</v>
      </c>
      <c r="S34" t="s">
        <v>996</v>
      </c>
      <c r="AT34" t="s">
        <v>584</v>
      </c>
      <c r="AU34" t="s">
        <v>30</v>
      </c>
      <c r="AV34" t="s">
        <v>369</v>
      </c>
      <c r="AW34" t="s">
        <v>379</v>
      </c>
      <c r="AX34" t="s">
        <v>411</v>
      </c>
      <c r="AY34" t="s">
        <v>259</v>
      </c>
      <c r="AZ34" t="s">
        <v>598</v>
      </c>
      <c r="BA34">
        <v>244</v>
      </c>
      <c r="BB34">
        <v>244</v>
      </c>
      <c r="BC34">
        <v>0</v>
      </c>
      <c r="BD34">
        <v>0</v>
      </c>
    </row>
    <row r="35" spans="6:56" x14ac:dyDescent="0.35">
      <c r="F35" t="s">
        <v>982</v>
      </c>
      <c r="G35" t="s">
        <v>979</v>
      </c>
      <c r="H35" t="s">
        <v>815</v>
      </c>
      <c r="I35" t="s">
        <v>368</v>
      </c>
      <c r="J35" t="s">
        <v>368</v>
      </c>
      <c r="K35" t="s">
        <v>1090</v>
      </c>
      <c r="L35" t="s">
        <v>985</v>
      </c>
      <c r="M35" t="s">
        <v>368</v>
      </c>
      <c r="N35" t="s">
        <v>379</v>
      </c>
      <c r="O35" t="s">
        <v>259</v>
      </c>
      <c r="P35" t="s">
        <v>411</v>
      </c>
      <c r="Q35" t="s">
        <v>384</v>
      </c>
      <c r="R35" t="s">
        <v>986</v>
      </c>
      <c r="S35" t="s">
        <v>879</v>
      </c>
      <c r="AT35" t="s">
        <v>1047</v>
      </c>
      <c r="AU35" t="s">
        <v>1041</v>
      </c>
      <c r="AV35" t="s">
        <v>369</v>
      </c>
      <c r="AW35" t="s">
        <v>379</v>
      </c>
      <c r="AX35" t="s">
        <v>411</v>
      </c>
      <c r="AY35" t="s">
        <v>259</v>
      </c>
      <c r="AZ35" t="s">
        <v>1049</v>
      </c>
      <c r="BA35">
        <v>58075</v>
      </c>
      <c r="BB35">
        <v>58075</v>
      </c>
      <c r="BC35">
        <v>0</v>
      </c>
      <c r="BD35">
        <v>0</v>
      </c>
    </row>
    <row r="36" spans="6:56" x14ac:dyDescent="0.35">
      <c r="F36" t="s">
        <v>1014</v>
      </c>
      <c r="G36" t="s">
        <v>1012</v>
      </c>
      <c r="H36" t="s">
        <v>1018</v>
      </c>
      <c r="I36" t="s">
        <v>1084</v>
      </c>
      <c r="J36" t="s">
        <v>1019</v>
      </c>
      <c r="K36" s="300">
        <v>46173</v>
      </c>
      <c r="L36" t="s">
        <v>1017</v>
      </c>
      <c r="M36" t="s">
        <v>1022</v>
      </c>
      <c r="N36" t="s">
        <v>379</v>
      </c>
      <c r="O36" t="s">
        <v>259</v>
      </c>
      <c r="P36" t="s">
        <v>411</v>
      </c>
      <c r="Q36" t="s">
        <v>384</v>
      </c>
      <c r="R36" t="s">
        <v>368</v>
      </c>
      <c r="S36" t="s">
        <v>1021</v>
      </c>
      <c r="AT36" t="s">
        <v>603</v>
      </c>
      <c r="AU36" t="s">
        <v>28</v>
      </c>
      <c r="AV36" t="s">
        <v>369</v>
      </c>
      <c r="AW36" t="s">
        <v>379</v>
      </c>
      <c r="AX36" t="s">
        <v>411</v>
      </c>
      <c r="AY36" t="s">
        <v>259</v>
      </c>
      <c r="AZ36" t="s">
        <v>605</v>
      </c>
      <c r="BA36">
        <v>10000</v>
      </c>
      <c r="BB36">
        <v>10000</v>
      </c>
      <c r="BC36">
        <v>0</v>
      </c>
      <c r="BD36">
        <v>0</v>
      </c>
    </row>
    <row r="37" spans="6:56" x14ac:dyDescent="0.35">
      <c r="F37" t="s">
        <v>1007</v>
      </c>
      <c r="G37" t="s">
        <v>1004</v>
      </c>
      <c r="H37" t="s">
        <v>521</v>
      </c>
      <c r="I37" t="s">
        <v>368</v>
      </c>
      <c r="J37" t="s">
        <v>368</v>
      </c>
      <c r="K37" t="s">
        <v>1090</v>
      </c>
      <c r="L37" t="s">
        <v>1010</v>
      </c>
      <c r="M37" t="s">
        <v>368</v>
      </c>
      <c r="N37" t="s">
        <v>379</v>
      </c>
      <c r="O37" t="s">
        <v>259</v>
      </c>
      <c r="P37" t="s">
        <v>411</v>
      </c>
      <c r="Q37" t="s">
        <v>384</v>
      </c>
      <c r="R37" t="s">
        <v>368</v>
      </c>
      <c r="S37" t="s">
        <v>879</v>
      </c>
      <c r="AT37" t="s">
        <v>603</v>
      </c>
      <c r="AU37" t="s">
        <v>28</v>
      </c>
      <c r="AV37" t="s">
        <v>369</v>
      </c>
      <c r="AW37" t="s">
        <v>379</v>
      </c>
      <c r="AX37" t="s">
        <v>411</v>
      </c>
      <c r="AY37" t="s">
        <v>259</v>
      </c>
      <c r="AZ37" t="s">
        <v>634</v>
      </c>
      <c r="BA37">
        <v>8000</v>
      </c>
      <c r="BB37">
        <v>8000</v>
      </c>
      <c r="BC37">
        <v>0</v>
      </c>
      <c r="BD37">
        <v>0</v>
      </c>
    </row>
    <row r="38" spans="6:56" x14ac:dyDescent="0.35">
      <c r="AT38" t="s">
        <v>603</v>
      </c>
      <c r="AU38" t="s">
        <v>30</v>
      </c>
      <c r="AV38" t="s">
        <v>369</v>
      </c>
      <c r="AW38" t="s">
        <v>379</v>
      </c>
      <c r="AX38" t="s">
        <v>411</v>
      </c>
      <c r="AY38" t="s">
        <v>259</v>
      </c>
      <c r="AZ38" t="s">
        <v>638</v>
      </c>
      <c r="BA38">
        <v>500</v>
      </c>
      <c r="BB38">
        <v>500</v>
      </c>
      <c r="BC38">
        <v>0</v>
      </c>
      <c r="BD38">
        <v>0</v>
      </c>
    </row>
    <row r="39" spans="6:56" x14ac:dyDescent="0.35">
      <c r="AT39" t="s">
        <v>603</v>
      </c>
      <c r="AU39" t="s">
        <v>30</v>
      </c>
      <c r="AV39" t="s">
        <v>369</v>
      </c>
      <c r="AW39" t="s">
        <v>379</v>
      </c>
      <c r="AX39" t="s">
        <v>411</v>
      </c>
      <c r="AY39" t="s">
        <v>259</v>
      </c>
      <c r="AZ39" t="s">
        <v>642</v>
      </c>
      <c r="BA39">
        <v>1920</v>
      </c>
      <c r="BB39">
        <v>1920</v>
      </c>
      <c r="BC39">
        <v>0</v>
      </c>
      <c r="BD39">
        <v>0</v>
      </c>
    </row>
    <row r="40" spans="6:56" x14ac:dyDescent="0.35">
      <c r="AT40" t="s">
        <v>603</v>
      </c>
      <c r="AU40" t="s">
        <v>30</v>
      </c>
      <c r="AV40" t="s">
        <v>369</v>
      </c>
      <c r="AW40" t="s">
        <v>379</v>
      </c>
      <c r="AX40" t="s">
        <v>411</v>
      </c>
      <c r="AY40" t="s">
        <v>259</v>
      </c>
      <c r="AZ40" t="s">
        <v>646</v>
      </c>
      <c r="BA40">
        <v>854</v>
      </c>
      <c r="BB40">
        <v>854</v>
      </c>
      <c r="BC40">
        <v>0</v>
      </c>
      <c r="BD40">
        <v>0</v>
      </c>
    </row>
    <row r="41" spans="6:56" x14ac:dyDescent="0.35">
      <c r="AT41" t="s">
        <v>651</v>
      </c>
      <c r="AU41" t="s">
        <v>28</v>
      </c>
      <c r="AV41" t="s">
        <v>369</v>
      </c>
      <c r="AW41" t="s">
        <v>379</v>
      </c>
      <c r="AX41" t="s">
        <v>411</v>
      </c>
      <c r="AY41" t="s">
        <v>259</v>
      </c>
      <c r="AZ41" t="s">
        <v>653</v>
      </c>
      <c r="BA41">
        <v>12000</v>
      </c>
      <c r="BB41">
        <v>12000</v>
      </c>
      <c r="BC41">
        <v>0</v>
      </c>
      <c r="BD41">
        <v>0</v>
      </c>
    </row>
    <row r="42" spans="6:56" x14ac:dyDescent="0.35">
      <c r="AT42" t="s">
        <v>651</v>
      </c>
      <c r="AU42" t="s">
        <v>30</v>
      </c>
      <c r="AV42" t="s">
        <v>369</v>
      </c>
      <c r="AW42" t="s">
        <v>379</v>
      </c>
      <c r="AX42" t="s">
        <v>411</v>
      </c>
      <c r="AY42" t="s">
        <v>259</v>
      </c>
      <c r="AZ42" t="s">
        <v>662</v>
      </c>
      <c r="BA42">
        <v>1220</v>
      </c>
      <c r="BB42">
        <v>1220</v>
      </c>
      <c r="BC42">
        <v>0</v>
      </c>
      <c r="BD42">
        <v>0</v>
      </c>
    </row>
    <row r="43" spans="6:56" x14ac:dyDescent="0.35">
      <c r="AT43" t="s">
        <v>667</v>
      </c>
      <c r="AU43" t="s">
        <v>28</v>
      </c>
      <c r="AV43" t="s">
        <v>369</v>
      </c>
      <c r="AW43" t="s">
        <v>379</v>
      </c>
      <c r="AX43" t="s">
        <v>411</v>
      </c>
      <c r="AY43" t="s">
        <v>259</v>
      </c>
      <c r="AZ43" t="s">
        <v>669</v>
      </c>
      <c r="BA43">
        <v>15000</v>
      </c>
      <c r="BB43">
        <v>0</v>
      </c>
      <c r="BC43">
        <v>15000</v>
      </c>
      <c r="BD43">
        <v>0</v>
      </c>
    </row>
    <row r="44" spans="6:56" x14ac:dyDescent="0.35">
      <c r="AT44" t="s">
        <v>667</v>
      </c>
      <c r="AU44" t="s">
        <v>28</v>
      </c>
      <c r="AV44" t="s">
        <v>369</v>
      </c>
      <c r="AW44" t="s">
        <v>379</v>
      </c>
      <c r="AX44" t="s">
        <v>411</v>
      </c>
      <c r="AY44" t="s">
        <v>259</v>
      </c>
      <c r="AZ44" t="s">
        <v>691</v>
      </c>
      <c r="BA44">
        <v>10000</v>
      </c>
      <c r="BB44">
        <v>0</v>
      </c>
      <c r="BC44">
        <v>10000</v>
      </c>
      <c r="BD44">
        <v>0</v>
      </c>
    </row>
    <row r="45" spans="6:56" x14ac:dyDescent="0.35">
      <c r="AT45" t="s">
        <v>667</v>
      </c>
      <c r="AU45" t="s">
        <v>29</v>
      </c>
      <c r="AV45" t="s">
        <v>369</v>
      </c>
      <c r="AW45" t="s">
        <v>379</v>
      </c>
      <c r="AX45" t="s">
        <v>411</v>
      </c>
      <c r="AY45" t="s">
        <v>259</v>
      </c>
      <c r="AZ45" t="s">
        <v>707</v>
      </c>
      <c r="BA45">
        <v>2000</v>
      </c>
      <c r="BB45">
        <v>0</v>
      </c>
      <c r="BC45">
        <v>2000</v>
      </c>
      <c r="BD45">
        <v>0</v>
      </c>
    </row>
    <row r="46" spans="6:56" x14ac:dyDescent="0.35">
      <c r="AT46" t="s">
        <v>667</v>
      </c>
      <c r="AU46" t="s">
        <v>30</v>
      </c>
      <c r="AV46" t="s">
        <v>369</v>
      </c>
      <c r="AW46" t="s">
        <v>379</v>
      </c>
      <c r="AX46" t="s">
        <v>411</v>
      </c>
      <c r="AY46" t="s">
        <v>259</v>
      </c>
      <c r="AZ46" t="s">
        <v>695</v>
      </c>
      <c r="BA46">
        <v>1000</v>
      </c>
      <c r="BB46">
        <v>0</v>
      </c>
      <c r="BC46">
        <v>1000</v>
      </c>
      <c r="BD46">
        <v>0</v>
      </c>
    </row>
    <row r="47" spans="6:56" x14ac:dyDescent="0.35">
      <c r="AT47" t="s">
        <v>667</v>
      </c>
      <c r="AU47" t="s">
        <v>30</v>
      </c>
      <c r="AV47" t="s">
        <v>369</v>
      </c>
      <c r="AW47" t="s">
        <v>379</v>
      </c>
      <c r="AX47" t="s">
        <v>411</v>
      </c>
      <c r="AY47" t="s">
        <v>259</v>
      </c>
      <c r="AZ47" t="s">
        <v>699</v>
      </c>
      <c r="BA47">
        <v>3264</v>
      </c>
      <c r="BB47">
        <v>0</v>
      </c>
      <c r="BC47">
        <v>3264</v>
      </c>
      <c r="BD47">
        <v>0</v>
      </c>
    </row>
    <row r="48" spans="6:56" x14ac:dyDescent="0.35">
      <c r="AT48" t="s">
        <v>667</v>
      </c>
      <c r="AU48" t="s">
        <v>30</v>
      </c>
      <c r="AV48" t="s">
        <v>369</v>
      </c>
      <c r="AW48" t="s">
        <v>379</v>
      </c>
      <c r="AX48" t="s">
        <v>411</v>
      </c>
      <c r="AY48" t="s">
        <v>259</v>
      </c>
      <c r="AZ48" t="s">
        <v>703</v>
      </c>
      <c r="BA48">
        <v>1708</v>
      </c>
      <c r="BB48">
        <v>0</v>
      </c>
      <c r="BC48">
        <v>1708</v>
      </c>
      <c r="BD48">
        <v>0</v>
      </c>
    </row>
    <row r="49" spans="46:56" x14ac:dyDescent="0.35">
      <c r="AT49" t="s">
        <v>712</v>
      </c>
      <c r="AU49" t="s">
        <v>25</v>
      </c>
      <c r="AV49" t="s">
        <v>369</v>
      </c>
      <c r="AW49" t="s">
        <v>379</v>
      </c>
      <c r="AX49" t="s">
        <v>411</v>
      </c>
      <c r="AY49" t="s">
        <v>259</v>
      </c>
      <c r="AZ49" t="s">
        <v>765</v>
      </c>
      <c r="BA49">
        <v>2000</v>
      </c>
      <c r="BB49">
        <v>0</v>
      </c>
      <c r="BC49">
        <v>2000</v>
      </c>
      <c r="BD49">
        <v>0</v>
      </c>
    </row>
    <row r="50" spans="46:56" x14ac:dyDescent="0.35">
      <c r="AT50" t="s">
        <v>712</v>
      </c>
      <c r="AU50" t="s">
        <v>28</v>
      </c>
      <c r="AV50" t="s">
        <v>369</v>
      </c>
      <c r="AW50" t="s">
        <v>379</v>
      </c>
      <c r="AX50" t="s">
        <v>411</v>
      </c>
      <c r="AY50" t="s">
        <v>259</v>
      </c>
      <c r="AZ50" t="s">
        <v>714</v>
      </c>
      <c r="BA50">
        <v>7500</v>
      </c>
      <c r="BB50">
        <v>0</v>
      </c>
      <c r="BC50">
        <v>7500</v>
      </c>
      <c r="BD50">
        <v>0</v>
      </c>
    </row>
    <row r="51" spans="46:56" x14ac:dyDescent="0.35">
      <c r="AT51" t="s">
        <v>712</v>
      </c>
      <c r="AU51" t="s">
        <v>28</v>
      </c>
      <c r="AV51" t="s">
        <v>369</v>
      </c>
      <c r="AW51" t="s">
        <v>379</v>
      </c>
      <c r="AX51" t="s">
        <v>411</v>
      </c>
      <c r="AY51" t="s">
        <v>259</v>
      </c>
      <c r="AZ51" t="s">
        <v>743</v>
      </c>
      <c r="BA51">
        <v>6000</v>
      </c>
      <c r="BB51">
        <v>0</v>
      </c>
      <c r="BC51">
        <v>6000</v>
      </c>
      <c r="BD51">
        <v>0</v>
      </c>
    </row>
    <row r="52" spans="46:56" x14ac:dyDescent="0.35">
      <c r="AT52" t="s">
        <v>712</v>
      </c>
      <c r="AU52" t="s">
        <v>29</v>
      </c>
      <c r="AV52" t="s">
        <v>369</v>
      </c>
      <c r="AW52" t="s">
        <v>379</v>
      </c>
      <c r="AX52" t="s">
        <v>411</v>
      </c>
      <c r="AY52" t="s">
        <v>259</v>
      </c>
      <c r="AZ52" t="s">
        <v>759</v>
      </c>
      <c r="BA52">
        <v>1740</v>
      </c>
      <c r="BB52">
        <v>0</v>
      </c>
      <c r="BC52">
        <v>1740</v>
      </c>
      <c r="BD52">
        <v>0</v>
      </c>
    </row>
    <row r="53" spans="46:56" x14ac:dyDescent="0.35">
      <c r="AT53" t="s">
        <v>712</v>
      </c>
      <c r="AU53" t="s">
        <v>30</v>
      </c>
      <c r="AV53" t="s">
        <v>369</v>
      </c>
      <c r="AW53" t="s">
        <v>379</v>
      </c>
      <c r="AX53" t="s">
        <v>411</v>
      </c>
      <c r="AY53" t="s">
        <v>259</v>
      </c>
      <c r="AZ53" t="s">
        <v>747</v>
      </c>
      <c r="BA53">
        <v>500</v>
      </c>
      <c r="BB53">
        <v>0</v>
      </c>
      <c r="BC53">
        <v>500</v>
      </c>
      <c r="BD53">
        <v>0</v>
      </c>
    </row>
    <row r="54" spans="46:56" x14ac:dyDescent="0.35">
      <c r="AT54" t="s">
        <v>712</v>
      </c>
      <c r="AU54" t="s">
        <v>30</v>
      </c>
      <c r="AV54" t="s">
        <v>369</v>
      </c>
      <c r="AW54" t="s">
        <v>379</v>
      </c>
      <c r="AX54" t="s">
        <v>411</v>
      </c>
      <c r="AY54" t="s">
        <v>259</v>
      </c>
      <c r="AZ54" t="s">
        <v>751</v>
      </c>
      <c r="BA54">
        <v>2880</v>
      </c>
      <c r="BB54">
        <v>0</v>
      </c>
      <c r="BC54">
        <v>2880</v>
      </c>
      <c r="BD54">
        <v>0</v>
      </c>
    </row>
    <row r="55" spans="46:56" x14ac:dyDescent="0.35">
      <c r="AT55" t="s">
        <v>712</v>
      </c>
      <c r="AU55" t="s">
        <v>30</v>
      </c>
      <c r="AV55" t="s">
        <v>369</v>
      </c>
      <c r="AW55" t="s">
        <v>379</v>
      </c>
      <c r="AX55" t="s">
        <v>411</v>
      </c>
      <c r="AY55" t="s">
        <v>259</v>
      </c>
      <c r="AZ55" t="s">
        <v>755</v>
      </c>
      <c r="BA55">
        <v>1708</v>
      </c>
      <c r="BB55">
        <v>0</v>
      </c>
      <c r="BC55">
        <v>1708</v>
      </c>
      <c r="BD55">
        <v>0</v>
      </c>
    </row>
    <row r="56" spans="46:56" x14ac:dyDescent="0.35">
      <c r="AT56" t="s">
        <v>770</v>
      </c>
      <c r="AU56" t="s">
        <v>25</v>
      </c>
      <c r="AV56" t="s">
        <v>369</v>
      </c>
      <c r="AW56" t="s">
        <v>379</v>
      </c>
      <c r="AX56" t="s">
        <v>411</v>
      </c>
      <c r="AY56" t="s">
        <v>259</v>
      </c>
      <c r="AZ56" t="s">
        <v>803</v>
      </c>
      <c r="BA56">
        <v>2000</v>
      </c>
      <c r="BB56">
        <v>0</v>
      </c>
      <c r="BC56">
        <v>2000</v>
      </c>
      <c r="BD56">
        <v>0</v>
      </c>
    </row>
    <row r="57" spans="46:56" x14ac:dyDescent="0.35">
      <c r="AT57" t="s">
        <v>770</v>
      </c>
      <c r="AU57" t="s">
        <v>28</v>
      </c>
      <c r="AV57" t="s">
        <v>369</v>
      </c>
      <c r="AW57" t="s">
        <v>379</v>
      </c>
      <c r="AX57" t="s">
        <v>411</v>
      </c>
      <c r="AY57" t="s">
        <v>259</v>
      </c>
      <c r="AZ57" t="s">
        <v>772</v>
      </c>
      <c r="BA57">
        <v>15000</v>
      </c>
      <c r="BB57">
        <v>0</v>
      </c>
      <c r="BC57">
        <v>15000</v>
      </c>
      <c r="BD57">
        <v>0</v>
      </c>
    </row>
    <row r="58" spans="46:56" x14ac:dyDescent="0.35">
      <c r="AT58" t="s">
        <v>770</v>
      </c>
      <c r="AU58" t="s">
        <v>28</v>
      </c>
      <c r="AV58" t="s">
        <v>369</v>
      </c>
      <c r="AW58" t="s">
        <v>379</v>
      </c>
      <c r="AX58" t="s">
        <v>411</v>
      </c>
      <c r="AY58" t="s">
        <v>259</v>
      </c>
      <c r="AZ58" t="s">
        <v>783</v>
      </c>
      <c r="BA58">
        <v>8000</v>
      </c>
      <c r="BB58">
        <v>0</v>
      </c>
      <c r="BC58">
        <v>8000</v>
      </c>
      <c r="BD58">
        <v>0</v>
      </c>
    </row>
    <row r="59" spans="46:56" x14ac:dyDescent="0.35">
      <c r="AT59" t="s">
        <v>770</v>
      </c>
      <c r="AU59" t="s">
        <v>29</v>
      </c>
      <c r="AV59" t="s">
        <v>369</v>
      </c>
      <c r="AW59" t="s">
        <v>379</v>
      </c>
      <c r="AX59" t="s">
        <v>411</v>
      </c>
      <c r="AY59" t="s">
        <v>259</v>
      </c>
      <c r="AZ59" t="s">
        <v>799</v>
      </c>
      <c r="BA59">
        <v>2000</v>
      </c>
      <c r="BB59">
        <v>0</v>
      </c>
      <c r="BC59">
        <v>2000</v>
      </c>
      <c r="BD59">
        <v>0</v>
      </c>
    </row>
    <row r="60" spans="46:56" x14ac:dyDescent="0.35">
      <c r="AT60" t="s">
        <v>770</v>
      </c>
      <c r="AU60" t="s">
        <v>30</v>
      </c>
      <c r="AV60" t="s">
        <v>369</v>
      </c>
      <c r="AW60" t="s">
        <v>379</v>
      </c>
      <c r="AX60" t="s">
        <v>411</v>
      </c>
      <c r="AY60" t="s">
        <v>259</v>
      </c>
      <c r="AZ60" t="s">
        <v>787</v>
      </c>
      <c r="BA60">
        <v>500</v>
      </c>
      <c r="BB60">
        <v>0</v>
      </c>
      <c r="BC60">
        <v>500</v>
      </c>
      <c r="BD60">
        <v>0</v>
      </c>
    </row>
    <row r="61" spans="46:56" x14ac:dyDescent="0.35">
      <c r="AT61" t="s">
        <v>770</v>
      </c>
      <c r="AU61" t="s">
        <v>30</v>
      </c>
      <c r="AV61" t="s">
        <v>369</v>
      </c>
      <c r="AW61" t="s">
        <v>379</v>
      </c>
      <c r="AX61" t="s">
        <v>411</v>
      </c>
      <c r="AY61" t="s">
        <v>259</v>
      </c>
      <c r="AZ61" t="s">
        <v>791</v>
      </c>
      <c r="BA61">
        <v>3264</v>
      </c>
      <c r="BB61">
        <v>0</v>
      </c>
      <c r="BC61">
        <v>3264</v>
      </c>
      <c r="BD61">
        <v>0</v>
      </c>
    </row>
    <row r="62" spans="46:56" x14ac:dyDescent="0.35">
      <c r="AT62" t="s">
        <v>770</v>
      </c>
      <c r="AU62" t="s">
        <v>30</v>
      </c>
      <c r="AV62" t="s">
        <v>369</v>
      </c>
      <c r="AW62" t="s">
        <v>379</v>
      </c>
      <c r="AX62" t="s">
        <v>411</v>
      </c>
      <c r="AY62" t="s">
        <v>259</v>
      </c>
      <c r="AZ62" t="s">
        <v>795</v>
      </c>
      <c r="BA62">
        <v>1708</v>
      </c>
      <c r="BB62">
        <v>0</v>
      </c>
      <c r="BC62">
        <v>1708</v>
      </c>
      <c r="BD62">
        <v>0</v>
      </c>
    </row>
    <row r="63" spans="46:56" x14ac:dyDescent="0.35">
      <c r="AT63" t="s">
        <v>808</v>
      </c>
      <c r="AU63" t="s">
        <v>25</v>
      </c>
      <c r="AV63" t="s">
        <v>369</v>
      </c>
      <c r="AW63" t="s">
        <v>379</v>
      </c>
      <c r="AX63" t="s">
        <v>411</v>
      </c>
      <c r="AY63" t="s">
        <v>259</v>
      </c>
      <c r="AZ63" t="s">
        <v>842</v>
      </c>
      <c r="BA63">
        <v>30000</v>
      </c>
      <c r="BB63">
        <v>20000</v>
      </c>
      <c r="BC63">
        <v>10000</v>
      </c>
      <c r="BD63">
        <v>0</v>
      </c>
    </row>
    <row r="64" spans="46:56" x14ac:dyDescent="0.35">
      <c r="AT64" t="s">
        <v>808</v>
      </c>
      <c r="AU64" t="s">
        <v>28</v>
      </c>
      <c r="AV64" t="s">
        <v>369</v>
      </c>
      <c r="AW64" t="s">
        <v>379</v>
      </c>
      <c r="AX64" t="s">
        <v>411</v>
      </c>
      <c r="AY64" t="s">
        <v>259</v>
      </c>
      <c r="AZ64" t="s">
        <v>810</v>
      </c>
      <c r="BA64">
        <v>5600</v>
      </c>
      <c r="BB64">
        <v>5600</v>
      </c>
      <c r="BC64">
        <v>0</v>
      </c>
      <c r="BD64">
        <v>0</v>
      </c>
    </row>
    <row r="65" spans="46:56" x14ac:dyDescent="0.35">
      <c r="AT65" t="s">
        <v>808</v>
      </c>
      <c r="AU65" t="s">
        <v>29</v>
      </c>
      <c r="AV65" t="s">
        <v>369</v>
      </c>
      <c r="AW65" t="s">
        <v>379</v>
      </c>
      <c r="AX65" t="s">
        <v>411</v>
      </c>
      <c r="AY65" t="s">
        <v>259</v>
      </c>
      <c r="AZ65" t="s">
        <v>838</v>
      </c>
      <c r="BA65">
        <v>2500</v>
      </c>
      <c r="BB65">
        <v>1666.6667</v>
      </c>
      <c r="BC65">
        <v>833.33330000000001</v>
      </c>
      <c r="BD65">
        <v>0</v>
      </c>
    </row>
    <row r="66" spans="46:56" x14ac:dyDescent="0.35">
      <c r="AT66" t="s">
        <v>808</v>
      </c>
      <c r="AU66" t="s">
        <v>30</v>
      </c>
      <c r="AV66" t="s">
        <v>369</v>
      </c>
      <c r="AW66" t="s">
        <v>379</v>
      </c>
      <c r="AX66" t="s">
        <v>411</v>
      </c>
      <c r="AY66" t="s">
        <v>259</v>
      </c>
      <c r="AZ66" t="s">
        <v>832</v>
      </c>
      <c r="BA66">
        <v>854</v>
      </c>
      <c r="BB66">
        <v>854</v>
      </c>
      <c r="BC66">
        <v>0</v>
      </c>
      <c r="BD66">
        <v>0</v>
      </c>
    </row>
    <row r="67" spans="46:56" x14ac:dyDescent="0.35">
      <c r="AT67" t="s">
        <v>847</v>
      </c>
      <c r="AU67" t="s">
        <v>25</v>
      </c>
      <c r="AV67" t="s">
        <v>369</v>
      </c>
      <c r="AW67" t="s">
        <v>379</v>
      </c>
      <c r="AX67" t="s">
        <v>411</v>
      </c>
      <c r="AY67" t="s">
        <v>259</v>
      </c>
      <c r="AZ67" t="s">
        <v>866</v>
      </c>
      <c r="BA67">
        <v>30000</v>
      </c>
      <c r="BB67">
        <v>0</v>
      </c>
      <c r="BC67">
        <v>30000</v>
      </c>
      <c r="BD67">
        <v>0</v>
      </c>
    </row>
    <row r="68" spans="46:56" x14ac:dyDescent="0.35">
      <c r="AT68" t="s">
        <v>847</v>
      </c>
      <c r="AU68" t="s">
        <v>28</v>
      </c>
      <c r="AV68" t="s">
        <v>369</v>
      </c>
      <c r="AW68" t="s">
        <v>379</v>
      </c>
      <c r="AX68" t="s">
        <v>411</v>
      </c>
      <c r="AY68" t="s">
        <v>259</v>
      </c>
      <c r="AZ68" t="s">
        <v>849</v>
      </c>
      <c r="BA68">
        <v>6000</v>
      </c>
      <c r="BB68">
        <v>0</v>
      </c>
      <c r="BC68">
        <v>6000</v>
      </c>
      <c r="BD68">
        <v>0</v>
      </c>
    </row>
    <row r="69" spans="46:56" x14ac:dyDescent="0.35">
      <c r="AT69" t="s">
        <v>847</v>
      </c>
      <c r="AU69" t="s">
        <v>29</v>
      </c>
      <c r="AV69" t="s">
        <v>369</v>
      </c>
      <c r="AW69" t="s">
        <v>379</v>
      </c>
      <c r="AX69" t="s">
        <v>411</v>
      </c>
      <c r="AY69" t="s">
        <v>259</v>
      </c>
      <c r="AZ69" t="s">
        <v>862</v>
      </c>
      <c r="BA69">
        <v>2000</v>
      </c>
      <c r="BB69">
        <v>0</v>
      </c>
      <c r="BC69">
        <v>2000</v>
      </c>
      <c r="BD69">
        <v>0</v>
      </c>
    </row>
    <row r="70" spans="46:56" x14ac:dyDescent="0.35">
      <c r="AT70" t="s">
        <v>847</v>
      </c>
      <c r="AU70" t="s">
        <v>30</v>
      </c>
      <c r="AV70" t="s">
        <v>369</v>
      </c>
      <c r="AW70" t="s">
        <v>379</v>
      </c>
      <c r="AX70" t="s">
        <v>411</v>
      </c>
      <c r="AY70" t="s">
        <v>259</v>
      </c>
      <c r="AZ70" t="s">
        <v>858</v>
      </c>
      <c r="BA70">
        <v>854</v>
      </c>
      <c r="BB70">
        <v>0</v>
      </c>
      <c r="BC70">
        <v>854</v>
      </c>
      <c r="BD70">
        <v>0</v>
      </c>
    </row>
    <row r="71" spans="46:56" x14ac:dyDescent="0.35">
      <c r="AT71" t="s">
        <v>871</v>
      </c>
      <c r="AU71" t="s">
        <v>25</v>
      </c>
      <c r="AV71" t="s">
        <v>369</v>
      </c>
      <c r="AW71" t="s">
        <v>379</v>
      </c>
      <c r="AX71" t="s">
        <v>411</v>
      </c>
      <c r="AY71" t="s">
        <v>259</v>
      </c>
      <c r="AZ71" t="s">
        <v>892</v>
      </c>
      <c r="BA71">
        <v>15000</v>
      </c>
      <c r="BB71">
        <v>0</v>
      </c>
      <c r="BC71">
        <v>15000</v>
      </c>
      <c r="BD71">
        <v>0</v>
      </c>
    </row>
    <row r="72" spans="46:56" x14ac:dyDescent="0.35">
      <c r="AT72" t="s">
        <v>871</v>
      </c>
      <c r="AU72" t="s">
        <v>28</v>
      </c>
      <c r="AV72" t="s">
        <v>369</v>
      </c>
      <c r="AW72" t="s">
        <v>379</v>
      </c>
      <c r="AX72" t="s">
        <v>411</v>
      </c>
      <c r="AY72" t="s">
        <v>259</v>
      </c>
      <c r="AZ72" t="s">
        <v>873</v>
      </c>
      <c r="BA72">
        <v>6000</v>
      </c>
      <c r="BB72">
        <v>0</v>
      </c>
      <c r="BC72">
        <v>6000</v>
      </c>
      <c r="BD72">
        <v>0</v>
      </c>
    </row>
    <row r="73" spans="46:56" x14ac:dyDescent="0.35">
      <c r="AT73" t="s">
        <v>871</v>
      </c>
      <c r="AU73" t="s">
        <v>29</v>
      </c>
      <c r="AV73" t="s">
        <v>369</v>
      </c>
      <c r="AW73" t="s">
        <v>379</v>
      </c>
      <c r="AX73" t="s">
        <v>411</v>
      </c>
      <c r="AY73" t="s">
        <v>259</v>
      </c>
      <c r="AZ73" t="s">
        <v>888</v>
      </c>
      <c r="BA73">
        <v>2000</v>
      </c>
      <c r="BB73">
        <v>0</v>
      </c>
      <c r="BC73">
        <v>2000</v>
      </c>
      <c r="BD73">
        <v>0</v>
      </c>
    </row>
    <row r="74" spans="46:56" x14ac:dyDescent="0.35">
      <c r="AT74" t="s">
        <v>871</v>
      </c>
      <c r="AU74" t="s">
        <v>30</v>
      </c>
      <c r="AV74" t="s">
        <v>369</v>
      </c>
      <c r="AW74" t="s">
        <v>379</v>
      </c>
      <c r="AX74" t="s">
        <v>411</v>
      </c>
      <c r="AY74" t="s">
        <v>259</v>
      </c>
      <c r="AZ74" t="s">
        <v>884</v>
      </c>
      <c r="BA74">
        <v>854</v>
      </c>
      <c r="BB74">
        <v>0</v>
      </c>
      <c r="BC74">
        <v>854</v>
      </c>
      <c r="BD74">
        <v>0</v>
      </c>
    </row>
    <row r="75" spans="46:56" x14ac:dyDescent="0.35">
      <c r="AT75" t="s">
        <v>897</v>
      </c>
      <c r="AU75" t="s">
        <v>28</v>
      </c>
      <c r="AV75" t="s">
        <v>369</v>
      </c>
      <c r="AW75" t="s">
        <v>379</v>
      </c>
      <c r="AX75" t="s">
        <v>411</v>
      </c>
      <c r="AY75" t="s">
        <v>259</v>
      </c>
      <c r="AZ75" t="s">
        <v>899</v>
      </c>
      <c r="BA75">
        <v>20000</v>
      </c>
      <c r="BB75">
        <v>0</v>
      </c>
      <c r="BC75">
        <v>20000</v>
      </c>
      <c r="BD75">
        <v>0</v>
      </c>
    </row>
    <row r="76" spans="46:56" x14ac:dyDescent="0.35">
      <c r="AT76" t="s">
        <v>897</v>
      </c>
      <c r="AU76" t="s">
        <v>30</v>
      </c>
      <c r="AV76" t="s">
        <v>369</v>
      </c>
      <c r="AW76" t="s">
        <v>379</v>
      </c>
      <c r="AX76" t="s">
        <v>411</v>
      </c>
      <c r="AY76" t="s">
        <v>259</v>
      </c>
      <c r="AZ76" t="s">
        <v>929</v>
      </c>
      <c r="BA76">
        <v>2440</v>
      </c>
      <c r="BB76">
        <v>0</v>
      </c>
      <c r="BC76">
        <v>2440</v>
      </c>
      <c r="BD76">
        <v>0</v>
      </c>
    </row>
    <row r="77" spans="46:56" x14ac:dyDescent="0.35">
      <c r="AT77" t="s">
        <v>935</v>
      </c>
      <c r="AU77" t="s">
        <v>26</v>
      </c>
      <c r="AV77" t="s">
        <v>369</v>
      </c>
      <c r="AW77" t="s">
        <v>379</v>
      </c>
      <c r="AX77" t="s">
        <v>411</v>
      </c>
      <c r="AY77" t="s">
        <v>259</v>
      </c>
      <c r="AZ77" t="s">
        <v>937</v>
      </c>
      <c r="BA77">
        <v>225000</v>
      </c>
      <c r="BB77">
        <v>0</v>
      </c>
      <c r="BC77">
        <v>225000</v>
      </c>
      <c r="BD77">
        <v>0</v>
      </c>
    </row>
    <row r="78" spans="46:56" x14ac:dyDescent="0.35">
      <c r="AT78" t="s">
        <v>948</v>
      </c>
      <c r="AU78" t="s">
        <v>28</v>
      </c>
      <c r="AV78" t="s">
        <v>369</v>
      </c>
      <c r="AW78" t="s">
        <v>379</v>
      </c>
      <c r="AX78" t="s">
        <v>411</v>
      </c>
      <c r="AY78" t="s">
        <v>259</v>
      </c>
      <c r="AZ78" t="s">
        <v>950</v>
      </c>
      <c r="BA78">
        <v>3000</v>
      </c>
      <c r="BB78">
        <v>0</v>
      </c>
      <c r="BC78">
        <v>0</v>
      </c>
      <c r="BD78">
        <v>3000</v>
      </c>
    </row>
    <row r="79" spans="46:56" x14ac:dyDescent="0.35">
      <c r="AT79" t="s">
        <v>979</v>
      </c>
      <c r="AU79" t="s">
        <v>28</v>
      </c>
      <c r="AV79" t="s">
        <v>369</v>
      </c>
      <c r="AW79" t="s">
        <v>379</v>
      </c>
      <c r="AX79" t="s">
        <v>411</v>
      </c>
      <c r="AY79" t="s">
        <v>259</v>
      </c>
      <c r="AZ79" t="s">
        <v>981</v>
      </c>
      <c r="BA79">
        <v>3000</v>
      </c>
      <c r="BB79">
        <v>0</v>
      </c>
      <c r="BC79">
        <v>0</v>
      </c>
      <c r="BD79">
        <v>3000</v>
      </c>
    </row>
    <row r="80" spans="46:56" x14ac:dyDescent="0.35">
      <c r="AT80" t="s">
        <v>1004</v>
      </c>
      <c r="AU80" t="s">
        <v>28</v>
      </c>
      <c r="AV80" t="s">
        <v>369</v>
      </c>
      <c r="AW80" t="s">
        <v>379</v>
      </c>
      <c r="AX80" t="s">
        <v>411</v>
      </c>
      <c r="AY80" t="s">
        <v>259</v>
      </c>
      <c r="AZ80" t="s">
        <v>1006</v>
      </c>
      <c r="BA80">
        <v>6000</v>
      </c>
      <c r="BB80">
        <v>0</v>
      </c>
      <c r="BC80">
        <v>6000</v>
      </c>
      <c r="BD80">
        <v>0</v>
      </c>
    </row>
    <row r="81" spans="46:56" x14ac:dyDescent="0.35">
      <c r="AT81" t="s">
        <v>1028</v>
      </c>
      <c r="AU81" t="s">
        <v>28</v>
      </c>
      <c r="AV81" t="s">
        <v>369</v>
      </c>
      <c r="AW81" t="s">
        <v>379</v>
      </c>
      <c r="AX81" t="s">
        <v>411</v>
      </c>
      <c r="AY81" t="s">
        <v>259</v>
      </c>
      <c r="AZ81" t="s">
        <v>1030</v>
      </c>
      <c r="BA81">
        <v>6000</v>
      </c>
      <c r="BB81">
        <v>6000</v>
      </c>
      <c r="BC81">
        <v>0</v>
      </c>
      <c r="BD81">
        <v>0</v>
      </c>
    </row>
  </sheetData>
  <pageMargins left="0.7" right="0.7" top="0.75" bottom="0.75" header="0.3" footer="0.3"/>
  <pageSetup orientation="portrait" horizontalDpi="1200" verticalDpi="1200"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74C8-201F-4E07-855F-9E689112E346}">
  <sheetPr codeName="Sheet9"/>
  <dimension ref="A1:AL303"/>
  <sheetViews>
    <sheetView topLeftCell="M1" workbookViewId="0">
      <selection activeCell="P5" sqref="P5"/>
    </sheetView>
  </sheetViews>
  <sheetFormatPr defaultColWidth="9.1796875" defaultRowHeight="14.5" x14ac:dyDescent="0.35"/>
  <cols>
    <col min="1" max="1" width="23.1796875" style="4" customWidth="1"/>
    <col min="2" max="2" width="15.453125" style="4" customWidth="1"/>
    <col min="3" max="3" width="16.26953125" style="4" customWidth="1"/>
    <col min="4" max="4" width="30.81640625" style="4" customWidth="1"/>
    <col min="5" max="5" width="14.453125" style="4" customWidth="1"/>
    <col min="6" max="6" width="30.81640625" style="4" customWidth="1"/>
    <col min="7" max="7" width="21.81640625" style="4" customWidth="1"/>
    <col min="8" max="8" width="9.1796875" style="4"/>
    <col min="9" max="9" width="19.7265625" style="4" customWidth="1"/>
    <col min="10" max="10" width="30.81640625" style="4" customWidth="1"/>
    <col min="11" max="11" width="15" style="4" customWidth="1"/>
    <col min="12" max="13" width="11.453125" style="4" customWidth="1"/>
    <col min="14" max="14" width="19.7265625" style="4" customWidth="1"/>
    <col min="15" max="15" width="11.453125" style="4" customWidth="1"/>
    <col min="16" max="16" width="30.81640625" style="4" customWidth="1"/>
    <col min="17" max="17" width="11.453125" style="4" bestFit="1" customWidth="1"/>
    <col min="18" max="18" width="9.1796875" style="4" customWidth="1"/>
    <col min="19" max="19" width="9.1796875" style="4"/>
    <col min="20" max="20" width="13.81640625" style="4" customWidth="1"/>
    <col min="21" max="21" width="9.1796875" style="4"/>
    <col min="22" max="22" width="28.26953125" style="4" customWidth="1"/>
    <col min="23" max="23" width="18.81640625" style="4" customWidth="1"/>
    <col min="24" max="24" width="11" style="4" customWidth="1"/>
    <col min="25" max="25" width="28.26953125" style="4" customWidth="1"/>
    <col min="26" max="26" width="18.81640625" style="4" customWidth="1"/>
    <col min="27" max="27" width="9.1796875" style="4"/>
    <col min="28" max="28" width="28.26953125" style="4" customWidth="1"/>
    <col min="29" max="29" width="18.81640625" style="4" customWidth="1"/>
    <col min="30" max="30" width="11" style="4" customWidth="1"/>
    <col min="31" max="31" width="28.26953125" style="4" customWidth="1"/>
    <col min="32" max="32" width="18.81640625" style="4" customWidth="1"/>
    <col min="33" max="35" width="9.1796875" style="4"/>
    <col min="36" max="36" width="18.7265625" style="4" customWidth="1"/>
    <col min="37" max="37" width="5.54296875" style="4" bestFit="1" customWidth="1"/>
    <col min="38" max="38" width="24.26953125" style="4" customWidth="1"/>
    <col min="39" max="16384" width="9.1796875" style="4"/>
  </cols>
  <sheetData>
    <row r="1" spans="1:38" s="6" customFormat="1" ht="29" x14ac:dyDescent="0.35">
      <c r="A1" s="6" t="s">
        <v>1107</v>
      </c>
      <c r="B1" s="6" t="s">
        <v>1108</v>
      </c>
      <c r="C1" s="6" t="s">
        <v>1109</v>
      </c>
      <c r="D1" s="6" t="s">
        <v>1110</v>
      </c>
      <c r="E1" s="6" t="s">
        <v>1111</v>
      </c>
      <c r="F1" s="6" t="s">
        <v>1112</v>
      </c>
      <c r="G1" s="6" t="s">
        <v>1113</v>
      </c>
      <c r="H1" s="6" t="s">
        <v>1070</v>
      </c>
      <c r="J1" s="43" t="s">
        <v>1070</v>
      </c>
      <c r="K1" t="s">
        <v>409</v>
      </c>
      <c r="L1" s="54"/>
      <c r="M1" s="54"/>
      <c r="N1" s="54"/>
      <c r="O1" s="54"/>
      <c r="P1" s="43" t="s">
        <v>1070</v>
      </c>
      <c r="Q1" t="s">
        <v>227</v>
      </c>
      <c r="R1" s="55"/>
      <c r="S1" s="55"/>
      <c r="T1" s="55"/>
      <c r="V1" s="43" t="s">
        <v>1070</v>
      </c>
      <c r="W1" t="s">
        <v>409</v>
      </c>
      <c r="X1" s="52"/>
      <c r="Y1" s="43" t="s">
        <v>1070</v>
      </c>
      <c r="Z1" t="s">
        <v>409</v>
      </c>
      <c r="AB1" s="43" t="s">
        <v>1070</v>
      </c>
      <c r="AC1" t="s">
        <v>227</v>
      </c>
      <c r="AD1" s="53"/>
      <c r="AE1" s="43" t="s">
        <v>1070</v>
      </c>
      <c r="AF1" t="s">
        <v>227</v>
      </c>
    </row>
    <row r="2" spans="1:38" ht="43.5" x14ac:dyDescent="0.35">
      <c r="A2" s="1" t="s">
        <v>1114</v>
      </c>
      <c r="B2" s="51" t="s">
        <v>1115</v>
      </c>
      <c r="C2" s="4" t="s">
        <v>1116</v>
      </c>
      <c r="D2" s="4" t="s">
        <v>1117</v>
      </c>
      <c r="E2" s="4" t="s">
        <v>1118</v>
      </c>
      <c r="F2" s="4" t="s">
        <v>1118</v>
      </c>
      <c r="G2" s="4" t="s">
        <v>1119</v>
      </c>
      <c r="H2" s="4" t="s">
        <v>409</v>
      </c>
      <c r="J2"/>
      <c r="K2"/>
      <c r="L2"/>
      <c r="M2"/>
      <c r="N2"/>
      <c r="O2"/>
      <c r="P2"/>
      <c r="Q2"/>
      <c r="V2"/>
      <c r="W2"/>
      <c r="X2"/>
      <c r="Y2"/>
      <c r="Z2"/>
      <c r="AB2"/>
      <c r="AC2"/>
      <c r="AD2"/>
      <c r="AE2"/>
      <c r="AF2"/>
    </row>
    <row r="3" spans="1:38" ht="101.5" x14ac:dyDescent="0.35">
      <c r="A3" s="4" t="s">
        <v>1120</v>
      </c>
      <c r="B3" s="4" t="s">
        <v>1121</v>
      </c>
      <c r="C3" s="4" t="s">
        <v>1122</v>
      </c>
      <c r="D3" s="4" t="s">
        <v>1123</v>
      </c>
      <c r="E3" s="4" t="s">
        <v>1124</v>
      </c>
      <c r="F3" s="4" t="s">
        <v>1125</v>
      </c>
      <c r="G3" s="1" t="s">
        <v>1126</v>
      </c>
      <c r="H3" s="4" t="s">
        <v>409</v>
      </c>
      <c r="I3" s="1"/>
      <c r="J3" s="43" t="s">
        <v>1107</v>
      </c>
      <c r="K3" s="43" t="s">
        <v>1108</v>
      </c>
      <c r="L3" s="43" t="s">
        <v>1109</v>
      </c>
      <c r="M3" s="43" t="s">
        <v>1111</v>
      </c>
      <c r="N3" s="43" t="s">
        <v>1113</v>
      </c>
      <c r="O3"/>
      <c r="P3" s="43" t="s">
        <v>1107</v>
      </c>
      <c r="Q3" s="43" t="s">
        <v>1108</v>
      </c>
      <c r="R3" s="43" t="s">
        <v>1109</v>
      </c>
      <c r="S3" s="43" t="s">
        <v>1111</v>
      </c>
      <c r="T3" s="43" t="s">
        <v>1113</v>
      </c>
      <c r="U3"/>
      <c r="V3" s="43" t="s">
        <v>1107</v>
      </c>
      <c r="W3" s="43" t="s">
        <v>1110</v>
      </c>
      <c r="X3"/>
      <c r="Y3" s="43" t="s">
        <v>1107</v>
      </c>
      <c r="Z3" s="43" t="s">
        <v>1112</v>
      </c>
      <c r="AA3"/>
      <c r="AB3" s="43" t="s">
        <v>1107</v>
      </c>
      <c r="AC3" s="43" t="s">
        <v>1110</v>
      </c>
      <c r="AD3"/>
      <c r="AE3" s="43" t="s">
        <v>1107</v>
      </c>
      <c r="AF3" s="43" t="s">
        <v>1112</v>
      </c>
      <c r="AG3"/>
      <c r="AH3"/>
      <c r="AI3"/>
      <c r="AL3" s="4" t="s">
        <v>1127</v>
      </c>
    </row>
    <row r="4" spans="1:38" ht="58" x14ac:dyDescent="0.35">
      <c r="A4" s="1" t="s">
        <v>1128</v>
      </c>
      <c r="B4" s="4" t="s">
        <v>1129</v>
      </c>
      <c r="C4" s="4" t="s">
        <v>1118</v>
      </c>
      <c r="D4" s="4" t="s">
        <v>1118</v>
      </c>
      <c r="E4" s="4" t="s">
        <v>1118</v>
      </c>
      <c r="F4" s="4" t="s">
        <v>1118</v>
      </c>
      <c r="G4" s="4" t="s">
        <v>1130</v>
      </c>
      <c r="H4" s="4" t="s">
        <v>409</v>
      </c>
      <c r="I4" s="1"/>
      <c r="J4" s="51" t="s">
        <v>1114</v>
      </c>
      <c r="K4" s="51" t="s">
        <v>1115</v>
      </c>
      <c r="L4" s="51" t="s">
        <v>1116</v>
      </c>
      <c r="M4" s="51" t="s">
        <v>1118</v>
      </c>
      <c r="N4" s="51" t="s">
        <v>1119</v>
      </c>
      <c r="O4"/>
      <c r="P4" s="51" t="s">
        <v>1131</v>
      </c>
      <c r="Q4" t="s">
        <v>1132</v>
      </c>
      <c r="R4" t="s">
        <v>1133</v>
      </c>
      <c r="S4" t="s">
        <v>1118</v>
      </c>
      <c r="T4" t="s">
        <v>1134</v>
      </c>
      <c r="U4"/>
      <c r="V4" s="51" t="s">
        <v>1114</v>
      </c>
      <c r="W4" t="s">
        <v>1135</v>
      </c>
      <c r="X4"/>
      <c r="Y4" s="51" t="s">
        <v>1114</v>
      </c>
      <c r="Z4" t="s">
        <v>1118</v>
      </c>
      <c r="AA4"/>
      <c r="AB4" s="51" t="s">
        <v>1131</v>
      </c>
      <c r="AC4" t="s">
        <v>1136</v>
      </c>
      <c r="AD4"/>
      <c r="AE4" s="51" t="s">
        <v>1131</v>
      </c>
      <c r="AF4" t="s">
        <v>1118</v>
      </c>
      <c r="AG4"/>
      <c r="AH4" t="s">
        <v>1137</v>
      </c>
      <c r="AI4" t="s">
        <v>1138</v>
      </c>
      <c r="AL4" s="4" t="s">
        <v>1139</v>
      </c>
    </row>
    <row r="5" spans="1:38" ht="101.5" x14ac:dyDescent="0.35">
      <c r="A5" s="51" t="s">
        <v>1140</v>
      </c>
      <c r="B5" s="4" t="s">
        <v>1141</v>
      </c>
      <c r="C5" s="7" t="s">
        <v>1142</v>
      </c>
      <c r="D5" s="4" t="s">
        <v>1143</v>
      </c>
      <c r="E5" s="7" t="s">
        <v>1144</v>
      </c>
      <c r="F5" s="4" t="s">
        <v>1145</v>
      </c>
      <c r="G5" s="1" t="s">
        <v>1146</v>
      </c>
      <c r="H5" s="4" t="s">
        <v>409</v>
      </c>
      <c r="J5" s="1" t="s">
        <v>1120</v>
      </c>
      <c r="K5" t="s">
        <v>1121</v>
      </c>
      <c r="L5" t="s">
        <v>1122</v>
      </c>
      <c r="M5" t="s">
        <v>1124</v>
      </c>
      <c r="N5" t="s">
        <v>1126</v>
      </c>
      <c r="O5"/>
      <c r="P5" s="51" t="s">
        <v>1147</v>
      </c>
      <c r="Q5" t="s">
        <v>1148</v>
      </c>
      <c r="R5" t="s">
        <v>1149</v>
      </c>
      <c r="S5" t="s">
        <v>1118</v>
      </c>
      <c r="T5" t="s">
        <v>1150</v>
      </c>
      <c r="U5"/>
      <c r="V5" s="51" t="s">
        <v>1114</v>
      </c>
      <c r="W5" t="s">
        <v>1151</v>
      </c>
      <c r="X5"/>
      <c r="Y5" s="51" t="s">
        <v>1120</v>
      </c>
      <c r="Z5" t="s">
        <v>1152</v>
      </c>
      <c r="AA5"/>
      <c r="AB5" s="51" t="s">
        <v>1131</v>
      </c>
      <c r="AC5" t="s">
        <v>1153</v>
      </c>
      <c r="AD5"/>
      <c r="AE5" s="51" t="s">
        <v>1147</v>
      </c>
      <c r="AF5" t="s">
        <v>1118</v>
      </c>
      <c r="AG5"/>
      <c r="AH5" t="s">
        <v>1154</v>
      </c>
      <c r="AI5" t="s">
        <v>1155</v>
      </c>
      <c r="AJ5" s="4" t="s">
        <v>1156</v>
      </c>
      <c r="AL5" s="4" t="s">
        <v>1157</v>
      </c>
    </row>
    <row r="6" spans="1:38" ht="101.5" x14ac:dyDescent="0.35">
      <c r="A6" s="4" t="s">
        <v>628</v>
      </c>
      <c r="B6" s="4" t="s">
        <v>1158</v>
      </c>
      <c r="C6" s="4" t="s">
        <v>1144</v>
      </c>
      <c r="D6" s="4" t="s">
        <v>1159</v>
      </c>
      <c r="E6" s="4" t="s">
        <v>1118</v>
      </c>
      <c r="F6" s="4" t="s">
        <v>1118</v>
      </c>
      <c r="G6" s="4" t="s">
        <v>1160</v>
      </c>
      <c r="H6" s="4" t="s">
        <v>409</v>
      </c>
      <c r="I6" s="1"/>
      <c r="J6" s="1" t="s">
        <v>1128</v>
      </c>
      <c r="K6" t="s">
        <v>1129</v>
      </c>
      <c r="L6" t="s">
        <v>1118</v>
      </c>
      <c r="M6" t="s">
        <v>1118</v>
      </c>
      <c r="N6" t="s">
        <v>1130</v>
      </c>
      <c r="O6"/>
      <c r="P6" s="51" t="s">
        <v>823</v>
      </c>
      <c r="Q6" t="s">
        <v>1161</v>
      </c>
      <c r="R6" t="s">
        <v>1162</v>
      </c>
      <c r="S6" t="s">
        <v>1163</v>
      </c>
      <c r="T6" t="s">
        <v>1164</v>
      </c>
      <c r="U6"/>
      <c r="V6" s="51" t="s">
        <v>1114</v>
      </c>
      <c r="W6" t="s">
        <v>1165</v>
      </c>
      <c r="X6"/>
      <c r="Y6" s="51" t="s">
        <v>1120</v>
      </c>
      <c r="Z6" t="s">
        <v>1166</v>
      </c>
      <c r="AA6"/>
      <c r="AB6" s="51" t="s">
        <v>1147</v>
      </c>
      <c r="AC6" t="s">
        <v>1167</v>
      </c>
      <c r="AD6"/>
      <c r="AE6" s="51" t="s">
        <v>823</v>
      </c>
      <c r="AF6" t="s">
        <v>1168</v>
      </c>
      <c r="AG6"/>
      <c r="AH6"/>
      <c r="AI6"/>
      <c r="AJ6" s="4" t="s">
        <v>1156</v>
      </c>
      <c r="AL6" s="4" t="s">
        <v>1169</v>
      </c>
    </row>
    <row r="7" spans="1:38" ht="101.5" x14ac:dyDescent="0.35">
      <c r="A7" s="4" t="s">
        <v>406</v>
      </c>
      <c r="B7" s="4" t="s">
        <v>1170</v>
      </c>
      <c r="C7" s="4" t="s">
        <v>1133</v>
      </c>
      <c r="D7" s="4" t="s">
        <v>1171</v>
      </c>
      <c r="E7" s="4" t="s">
        <v>1124</v>
      </c>
      <c r="F7" s="4" t="s">
        <v>1125</v>
      </c>
      <c r="G7" s="1" t="s">
        <v>1172</v>
      </c>
      <c r="H7" s="4" t="s">
        <v>409</v>
      </c>
      <c r="J7" s="1" t="s">
        <v>1140</v>
      </c>
      <c r="K7" t="s">
        <v>1141</v>
      </c>
      <c r="L7" t="s">
        <v>1142</v>
      </c>
      <c r="M7" t="s">
        <v>1144</v>
      </c>
      <c r="N7" t="s">
        <v>1146</v>
      </c>
      <c r="O7"/>
      <c r="P7" s="51" t="s">
        <v>397</v>
      </c>
      <c r="Q7" t="s">
        <v>1173</v>
      </c>
      <c r="R7" t="s">
        <v>1133</v>
      </c>
      <c r="S7" t="s">
        <v>1163</v>
      </c>
      <c r="T7" t="s">
        <v>1174</v>
      </c>
      <c r="V7" s="51" t="s">
        <v>1120</v>
      </c>
      <c r="W7" t="s">
        <v>1175</v>
      </c>
      <c r="X7"/>
      <c r="Y7" s="51" t="s">
        <v>1128</v>
      </c>
      <c r="Z7" t="s">
        <v>1118</v>
      </c>
      <c r="AA7"/>
      <c r="AB7" s="51" t="s">
        <v>1147</v>
      </c>
      <c r="AC7" t="s">
        <v>1176</v>
      </c>
      <c r="AD7"/>
      <c r="AE7" s="51" t="s">
        <v>823</v>
      </c>
      <c r="AF7" t="s">
        <v>1177</v>
      </c>
      <c r="AG7"/>
      <c r="AH7" t="s">
        <v>1178</v>
      </c>
      <c r="AI7" t="s">
        <v>1179</v>
      </c>
      <c r="AJ7" s="4" t="s">
        <v>1156</v>
      </c>
      <c r="AL7" s="4" t="s">
        <v>1180</v>
      </c>
    </row>
    <row r="8" spans="1:38" ht="101.5" x14ac:dyDescent="0.35">
      <c r="A8" s="101" t="s">
        <v>1181</v>
      </c>
      <c r="B8" s="4" t="s">
        <v>1182</v>
      </c>
      <c r="C8" s="4" t="s">
        <v>1118</v>
      </c>
      <c r="D8" s="4" t="s">
        <v>1118</v>
      </c>
      <c r="E8" s="4" t="s">
        <v>1118</v>
      </c>
      <c r="F8" s="4" t="s">
        <v>1118</v>
      </c>
      <c r="G8" s="4" t="s">
        <v>1183</v>
      </c>
      <c r="H8" s="4" t="s">
        <v>409</v>
      </c>
      <c r="J8" s="1" t="s">
        <v>628</v>
      </c>
      <c r="K8" t="s">
        <v>1158</v>
      </c>
      <c r="L8" t="s">
        <v>1144</v>
      </c>
      <c r="M8" t="s">
        <v>1118</v>
      </c>
      <c r="N8" t="s">
        <v>1160</v>
      </c>
      <c r="O8"/>
      <c r="P8" s="51" t="s">
        <v>962</v>
      </c>
      <c r="Q8" t="s">
        <v>1184</v>
      </c>
      <c r="R8" t="s">
        <v>1185</v>
      </c>
      <c r="S8" t="s">
        <v>1118</v>
      </c>
      <c r="T8" t="s">
        <v>1186</v>
      </c>
      <c r="V8" s="51" t="s">
        <v>1120</v>
      </c>
      <c r="W8" t="s">
        <v>1187</v>
      </c>
      <c r="X8"/>
      <c r="Y8" s="51" t="s">
        <v>1140</v>
      </c>
      <c r="Z8" t="s">
        <v>1188</v>
      </c>
      <c r="AA8"/>
      <c r="AB8" s="51" t="s">
        <v>1147</v>
      </c>
      <c r="AC8" t="s">
        <v>1189</v>
      </c>
      <c r="AD8"/>
      <c r="AE8" s="51" t="s">
        <v>823</v>
      </c>
      <c r="AF8" t="s">
        <v>1190</v>
      </c>
      <c r="AG8"/>
      <c r="AH8" t="s">
        <v>1191</v>
      </c>
      <c r="AI8" t="s">
        <v>1192</v>
      </c>
      <c r="AJ8" s="4" t="s">
        <v>1156</v>
      </c>
    </row>
    <row r="9" spans="1:38" ht="101.5" x14ac:dyDescent="0.35">
      <c r="A9" s="4" t="s">
        <v>1193</v>
      </c>
      <c r="B9" s="4" t="s">
        <v>1194</v>
      </c>
      <c r="C9" s="4" t="s">
        <v>1195</v>
      </c>
      <c r="D9" s="4" t="s">
        <v>1196</v>
      </c>
      <c r="E9" s="4" t="s">
        <v>1118</v>
      </c>
      <c r="F9" s="4" t="s">
        <v>1118</v>
      </c>
      <c r="G9" s="1" t="s">
        <v>1197</v>
      </c>
      <c r="H9" s="4" t="s">
        <v>409</v>
      </c>
      <c r="J9" s="1" t="s">
        <v>406</v>
      </c>
      <c r="K9" t="s">
        <v>1170</v>
      </c>
      <c r="L9" t="s">
        <v>1133</v>
      </c>
      <c r="M9" t="s">
        <v>1124</v>
      </c>
      <c r="N9" t="s">
        <v>1172</v>
      </c>
      <c r="O9"/>
      <c r="P9" s="51" t="s">
        <v>1018</v>
      </c>
      <c r="Q9" t="s">
        <v>1173</v>
      </c>
      <c r="R9" t="s">
        <v>1133</v>
      </c>
      <c r="S9" t="s">
        <v>1118</v>
      </c>
      <c r="T9" t="s">
        <v>1198</v>
      </c>
      <c r="V9" s="51" t="s">
        <v>1120</v>
      </c>
      <c r="W9" t="s">
        <v>1199</v>
      </c>
      <c r="X9"/>
      <c r="Y9" s="51" t="s">
        <v>1140</v>
      </c>
      <c r="Z9" t="s">
        <v>1200</v>
      </c>
      <c r="AA9"/>
      <c r="AB9" s="51" t="s">
        <v>1147</v>
      </c>
      <c r="AC9" t="s">
        <v>1201</v>
      </c>
      <c r="AD9"/>
      <c r="AE9" s="51" t="s">
        <v>397</v>
      </c>
      <c r="AF9" t="s">
        <v>1168</v>
      </c>
      <c r="AG9"/>
      <c r="AH9"/>
      <c r="AI9"/>
      <c r="AJ9" s="4" t="s">
        <v>1156</v>
      </c>
    </row>
    <row r="10" spans="1:38" ht="101.5" x14ac:dyDescent="0.35">
      <c r="A10" s="1" t="s">
        <v>1202</v>
      </c>
      <c r="B10" s="4" t="s">
        <v>1203</v>
      </c>
      <c r="C10" s="4" t="s">
        <v>1204</v>
      </c>
      <c r="D10" s="4" t="s">
        <v>1205</v>
      </c>
      <c r="E10" s="4" t="s">
        <v>1118</v>
      </c>
      <c r="F10" s="4" t="s">
        <v>1118</v>
      </c>
      <c r="G10" s="4" t="s">
        <v>1206</v>
      </c>
      <c r="H10" s="4" t="s">
        <v>409</v>
      </c>
      <c r="J10" s="1" t="s">
        <v>1181</v>
      </c>
      <c r="K10" t="s">
        <v>1182</v>
      </c>
      <c r="L10" t="s">
        <v>1118</v>
      </c>
      <c r="M10" t="s">
        <v>1118</v>
      </c>
      <c r="N10" t="s">
        <v>1183</v>
      </c>
      <c r="O10"/>
      <c r="P10" s="51" t="s">
        <v>532</v>
      </c>
      <c r="Q10" t="s">
        <v>1207</v>
      </c>
      <c r="R10" t="s">
        <v>1208</v>
      </c>
      <c r="S10" t="s">
        <v>1118</v>
      </c>
      <c r="T10" t="s">
        <v>1209</v>
      </c>
      <c r="V10" s="51" t="s">
        <v>1120</v>
      </c>
      <c r="W10" t="s">
        <v>1210</v>
      </c>
      <c r="X10"/>
      <c r="Y10" s="51" t="s">
        <v>1140</v>
      </c>
      <c r="Z10" t="s">
        <v>1211</v>
      </c>
      <c r="AA10"/>
      <c r="AB10" s="51" t="s">
        <v>823</v>
      </c>
      <c r="AC10" t="s">
        <v>1212</v>
      </c>
      <c r="AD10"/>
      <c r="AE10" s="51" t="s">
        <v>397</v>
      </c>
      <c r="AF10" t="s">
        <v>1177</v>
      </c>
      <c r="AG10"/>
      <c r="AH10"/>
      <c r="AI10" t="e" cm="1">
        <f t="array" aca="1" ref="AI10" ca="1">OFFSET('Indicator validation'!$W$3,MATCH(C6,'Indicator validation'!$V$4:$V$59,0),0,COUNTIF('Indicator validation'!$V$4:$V$59,C6),1)</f>
        <v>#N/A</v>
      </c>
    </row>
    <row r="11" spans="1:38" ht="101.5" x14ac:dyDescent="0.35">
      <c r="A11" s="101" t="s">
        <v>737</v>
      </c>
      <c r="B11" s="4" t="s">
        <v>1213</v>
      </c>
      <c r="C11" s="4" t="s">
        <v>1144</v>
      </c>
      <c r="D11" s="4" t="s">
        <v>1214</v>
      </c>
      <c r="E11" s="4" t="s">
        <v>1118</v>
      </c>
      <c r="F11" s="4" t="s">
        <v>1118</v>
      </c>
      <c r="G11" s="4" t="s">
        <v>1160</v>
      </c>
      <c r="H11" s="4" t="s">
        <v>409</v>
      </c>
      <c r="J11" t="s">
        <v>972</v>
      </c>
      <c r="K11" t="s">
        <v>1215</v>
      </c>
      <c r="L11" t="s">
        <v>1118</v>
      </c>
      <c r="M11" t="s">
        <v>1118</v>
      </c>
      <c r="N11" t="s">
        <v>1216</v>
      </c>
      <c r="O11"/>
      <c r="P11" s="51" t="s">
        <v>1217</v>
      </c>
      <c r="Q11" t="s">
        <v>1215</v>
      </c>
      <c r="R11" t="s">
        <v>1218</v>
      </c>
      <c r="S11" t="s">
        <v>1118</v>
      </c>
      <c r="T11" t="s">
        <v>1219</v>
      </c>
      <c r="V11" s="51" t="s">
        <v>1120</v>
      </c>
      <c r="W11" t="s">
        <v>1220</v>
      </c>
      <c r="X11"/>
      <c r="Y11" s="51" t="s">
        <v>1140</v>
      </c>
      <c r="Z11" t="s">
        <v>1221</v>
      </c>
      <c r="AA11"/>
      <c r="AB11" s="51" t="s">
        <v>823</v>
      </c>
      <c r="AC11" t="s">
        <v>1222</v>
      </c>
      <c r="AD11"/>
      <c r="AE11" s="51" t="s">
        <v>397</v>
      </c>
      <c r="AF11" t="s">
        <v>1190</v>
      </c>
      <c r="AG11"/>
      <c r="AH11"/>
      <c r="AI11"/>
    </row>
    <row r="12" spans="1:38" ht="101.5" x14ac:dyDescent="0.35">
      <c r="A12" s="4" t="s">
        <v>923</v>
      </c>
      <c r="B12" s="4" t="s">
        <v>1223</v>
      </c>
      <c r="C12" s="4" t="s">
        <v>1224</v>
      </c>
      <c r="D12" s="4" t="s">
        <v>1225</v>
      </c>
      <c r="E12" s="4" t="s">
        <v>1118</v>
      </c>
      <c r="F12" s="4" t="s">
        <v>1118</v>
      </c>
      <c r="G12" s="4" t="s">
        <v>1226</v>
      </c>
      <c r="H12" s="4" t="s">
        <v>409</v>
      </c>
      <c r="I12" s="1"/>
      <c r="J12" s="1" t="s">
        <v>1193</v>
      </c>
      <c r="K12" t="s">
        <v>1194</v>
      </c>
      <c r="L12" t="s">
        <v>1195</v>
      </c>
      <c r="M12" t="s">
        <v>1118</v>
      </c>
      <c r="N12" t="s">
        <v>1197</v>
      </c>
      <c r="O12"/>
      <c r="P12" s="51" t="s">
        <v>1227</v>
      </c>
      <c r="Q12" t="s">
        <v>1228</v>
      </c>
      <c r="R12" t="s">
        <v>1229</v>
      </c>
      <c r="S12" t="s">
        <v>1230</v>
      </c>
      <c r="T12" t="s">
        <v>1231</v>
      </c>
      <c r="V12" s="51" t="s">
        <v>1120</v>
      </c>
      <c r="W12" t="s">
        <v>1232</v>
      </c>
      <c r="X12"/>
      <c r="Y12" s="51" t="s">
        <v>628</v>
      </c>
      <c r="Z12" t="s">
        <v>1118</v>
      </c>
      <c r="AA12"/>
      <c r="AB12" s="51" t="s">
        <v>397</v>
      </c>
      <c r="AC12" t="s">
        <v>1175</v>
      </c>
      <c r="AD12"/>
      <c r="AE12" s="51" t="s">
        <v>962</v>
      </c>
      <c r="AF12" t="s">
        <v>1118</v>
      </c>
      <c r="AG12"/>
      <c r="AH12"/>
      <c r="AI12"/>
    </row>
    <row r="13" spans="1:38" ht="87" x14ac:dyDescent="0.35">
      <c r="A13" s="4" t="s">
        <v>972</v>
      </c>
      <c r="B13" s="4" t="s">
        <v>1215</v>
      </c>
      <c r="C13" s="4" t="s">
        <v>1118</v>
      </c>
      <c r="D13" s="4" t="s">
        <v>1118</v>
      </c>
      <c r="E13" s="4" t="s">
        <v>1118</v>
      </c>
      <c r="F13" s="4" t="s">
        <v>1118</v>
      </c>
      <c r="G13" s="1" t="s">
        <v>1216</v>
      </c>
      <c r="H13" s="4" t="s">
        <v>409</v>
      </c>
      <c r="J13" s="1" t="s">
        <v>1202</v>
      </c>
      <c r="K13" t="s">
        <v>1203</v>
      </c>
      <c r="L13" t="s">
        <v>1204</v>
      </c>
      <c r="M13" t="s">
        <v>1118</v>
      </c>
      <c r="N13" t="s">
        <v>1206</v>
      </c>
      <c r="O13"/>
      <c r="P13"/>
      <c r="Q13"/>
      <c r="S13"/>
      <c r="V13" s="51" t="s">
        <v>1128</v>
      </c>
      <c r="W13" t="s">
        <v>1118</v>
      </c>
      <c r="X13"/>
      <c r="Y13" s="51" t="s">
        <v>406</v>
      </c>
      <c r="Z13" t="s">
        <v>1152</v>
      </c>
      <c r="AA13"/>
      <c r="AB13" s="51" t="s">
        <v>397</v>
      </c>
      <c r="AC13" t="s">
        <v>1233</v>
      </c>
      <c r="AD13"/>
      <c r="AE13" s="51" t="s">
        <v>1018</v>
      </c>
      <c r="AF13" t="s">
        <v>1118</v>
      </c>
      <c r="AG13"/>
      <c r="AH13"/>
      <c r="AI13"/>
    </row>
    <row r="14" spans="1:38" ht="87" x14ac:dyDescent="0.35">
      <c r="A14" s="4" t="s">
        <v>1131</v>
      </c>
      <c r="B14" s="4" t="s">
        <v>1132</v>
      </c>
      <c r="C14" s="4" t="s">
        <v>1133</v>
      </c>
      <c r="D14" s="4" t="s">
        <v>1234</v>
      </c>
      <c r="E14" s="4" t="s">
        <v>1118</v>
      </c>
      <c r="F14" s="4" t="s">
        <v>1118</v>
      </c>
      <c r="G14" s="4" t="s">
        <v>1134</v>
      </c>
      <c r="H14" s="4" t="s">
        <v>227</v>
      </c>
      <c r="J14" s="1" t="s">
        <v>737</v>
      </c>
      <c r="K14" t="s">
        <v>1213</v>
      </c>
      <c r="L14" t="s">
        <v>1144</v>
      </c>
      <c r="M14" t="s">
        <v>1118</v>
      </c>
      <c r="N14" t="s">
        <v>1160</v>
      </c>
      <c r="O14"/>
      <c r="P14"/>
      <c r="Q14"/>
      <c r="S14"/>
      <c r="V14" s="51" t="s">
        <v>1140</v>
      </c>
      <c r="W14" t="s">
        <v>1235</v>
      </c>
      <c r="X14"/>
      <c r="Y14" s="51" t="s">
        <v>406</v>
      </c>
      <c r="Z14" t="s">
        <v>1166</v>
      </c>
      <c r="AA14"/>
      <c r="AB14" s="51" t="s">
        <v>397</v>
      </c>
      <c r="AC14" t="s">
        <v>1187</v>
      </c>
      <c r="AD14"/>
      <c r="AE14" s="51" t="s">
        <v>532</v>
      </c>
      <c r="AF14" t="s">
        <v>1118</v>
      </c>
      <c r="AG14"/>
      <c r="AH14"/>
      <c r="AI14"/>
    </row>
    <row r="15" spans="1:38" ht="58" x14ac:dyDescent="0.35">
      <c r="A15" s="50" t="s">
        <v>1147</v>
      </c>
      <c r="B15" s="4" t="s">
        <v>1148</v>
      </c>
      <c r="C15" s="4" t="s">
        <v>1149</v>
      </c>
      <c r="D15" s="4" t="s">
        <v>1236</v>
      </c>
      <c r="E15" s="4" t="s">
        <v>1118</v>
      </c>
      <c r="F15" s="4" t="s">
        <v>1118</v>
      </c>
      <c r="G15" s="4" t="s">
        <v>1150</v>
      </c>
      <c r="H15" s="4" t="s">
        <v>227</v>
      </c>
      <c r="J15" s="1" t="s">
        <v>923</v>
      </c>
      <c r="K15" t="s">
        <v>1223</v>
      </c>
      <c r="L15" t="s">
        <v>1224</v>
      </c>
      <c r="M15" t="s">
        <v>1118</v>
      </c>
      <c r="N15" t="s">
        <v>1226</v>
      </c>
      <c r="O15"/>
      <c r="P15"/>
      <c r="Q15"/>
      <c r="S15"/>
      <c r="V15" s="51" t="s">
        <v>1140</v>
      </c>
      <c r="W15" t="s">
        <v>1237</v>
      </c>
      <c r="X15"/>
      <c r="Y15" s="51" t="s">
        <v>1181</v>
      </c>
      <c r="Z15" t="s">
        <v>1118</v>
      </c>
      <c r="AA15"/>
      <c r="AB15" s="51" t="s">
        <v>397</v>
      </c>
      <c r="AC15" t="s">
        <v>1238</v>
      </c>
      <c r="AD15"/>
      <c r="AE15" s="51" t="s">
        <v>1217</v>
      </c>
      <c r="AF15" t="s">
        <v>1118</v>
      </c>
      <c r="AG15"/>
      <c r="AH15"/>
      <c r="AI15"/>
    </row>
    <row r="16" spans="1:38" ht="58" x14ac:dyDescent="0.35">
      <c r="A16" s="4" t="s">
        <v>823</v>
      </c>
      <c r="B16" s="4" t="s">
        <v>1161</v>
      </c>
      <c r="C16" s="4" t="s">
        <v>1162</v>
      </c>
      <c r="D16" s="4" t="s">
        <v>1239</v>
      </c>
      <c r="E16" s="4" t="s">
        <v>1163</v>
      </c>
      <c r="F16" s="4" t="s">
        <v>1240</v>
      </c>
      <c r="G16" s="4" t="s">
        <v>1164</v>
      </c>
      <c r="H16" s="4" t="s">
        <v>227</v>
      </c>
      <c r="J16"/>
      <c r="K16"/>
      <c r="L16"/>
      <c r="M16"/>
      <c r="N16"/>
      <c r="O16"/>
      <c r="P16"/>
      <c r="Q16"/>
      <c r="S16"/>
      <c r="V16" s="51" t="s">
        <v>1140</v>
      </c>
      <c r="W16" t="s">
        <v>1241</v>
      </c>
      <c r="X16"/>
      <c r="Y16" s="51" t="s">
        <v>1193</v>
      </c>
      <c r="Z16" t="s">
        <v>1118</v>
      </c>
      <c r="AA16"/>
      <c r="AB16" s="51" t="s">
        <v>397</v>
      </c>
      <c r="AC16" t="s">
        <v>1199</v>
      </c>
      <c r="AD16"/>
      <c r="AE16" s="51" t="s">
        <v>1227</v>
      </c>
      <c r="AF16" t="s">
        <v>1242</v>
      </c>
      <c r="AG16"/>
      <c r="AH16"/>
      <c r="AI16"/>
    </row>
    <row r="17" spans="1:37" ht="72.5" x14ac:dyDescent="0.35">
      <c r="A17" s="4" t="s">
        <v>397</v>
      </c>
      <c r="B17" s="4" t="s">
        <v>1173</v>
      </c>
      <c r="C17" s="4" t="s">
        <v>1133</v>
      </c>
      <c r="D17" s="4" t="s">
        <v>1243</v>
      </c>
      <c r="E17" s="4" t="s">
        <v>1163</v>
      </c>
      <c r="F17" s="4" t="s">
        <v>1240</v>
      </c>
      <c r="G17" s="4" t="s">
        <v>1174</v>
      </c>
      <c r="H17" s="4" t="s">
        <v>227</v>
      </c>
      <c r="J17"/>
      <c r="K17"/>
      <c r="L17"/>
      <c r="M17"/>
      <c r="N17"/>
      <c r="O17"/>
      <c r="P17"/>
      <c r="Q17"/>
      <c r="S17"/>
      <c r="V17" s="51" t="s">
        <v>1140</v>
      </c>
      <c r="W17" t="s">
        <v>1244</v>
      </c>
      <c r="X17"/>
      <c r="Y17" s="51" t="s">
        <v>1202</v>
      </c>
      <c r="Z17" t="s">
        <v>1118</v>
      </c>
      <c r="AA17"/>
      <c r="AB17" s="51" t="s">
        <v>397</v>
      </c>
      <c r="AC17" t="s">
        <v>1210</v>
      </c>
      <c r="AD17"/>
      <c r="AE17" s="51" t="s">
        <v>1227</v>
      </c>
      <c r="AF17" t="s">
        <v>1245</v>
      </c>
      <c r="AG17"/>
      <c r="AH17"/>
      <c r="AI17"/>
      <c r="AJ17"/>
      <c r="AK17"/>
    </row>
    <row r="18" spans="1:37" ht="58" x14ac:dyDescent="0.35">
      <c r="A18" s="50" t="s">
        <v>962</v>
      </c>
      <c r="B18" s="4" t="s">
        <v>1184</v>
      </c>
      <c r="C18" s="4" t="s">
        <v>1185</v>
      </c>
      <c r="D18" s="7" t="s">
        <v>1246</v>
      </c>
      <c r="E18" s="4" t="s">
        <v>1118</v>
      </c>
      <c r="F18" s="7" t="s">
        <v>1118</v>
      </c>
      <c r="G18" s="4" t="s">
        <v>1186</v>
      </c>
      <c r="H18" s="4" t="s">
        <v>227</v>
      </c>
      <c r="J18"/>
      <c r="K18"/>
      <c r="L18"/>
      <c r="M18"/>
      <c r="N18"/>
      <c r="O18"/>
      <c r="P18"/>
      <c r="Q18"/>
      <c r="S18"/>
      <c r="V18" s="51" t="s">
        <v>1140</v>
      </c>
      <c r="W18" t="s">
        <v>1247</v>
      </c>
      <c r="X18"/>
      <c r="Y18" s="51" t="s">
        <v>737</v>
      </c>
      <c r="Z18" t="s">
        <v>1118</v>
      </c>
      <c r="AA18"/>
      <c r="AB18" s="51" t="s">
        <v>397</v>
      </c>
      <c r="AC18" t="s">
        <v>1220</v>
      </c>
      <c r="AD18"/>
      <c r="AE18" s="51" t="s">
        <v>1227</v>
      </c>
      <c r="AF18" t="s">
        <v>1248</v>
      </c>
      <c r="AG18"/>
      <c r="AH18"/>
      <c r="AI18"/>
      <c r="AJ18"/>
      <c r="AK18"/>
    </row>
    <row r="19" spans="1:37" ht="72.5" x14ac:dyDescent="0.35">
      <c r="A19" s="50" t="s">
        <v>1018</v>
      </c>
      <c r="B19" s="4" t="s">
        <v>1173</v>
      </c>
      <c r="C19" s="4" t="s">
        <v>1133</v>
      </c>
      <c r="D19" s="4" t="s">
        <v>1249</v>
      </c>
      <c r="E19" s="4" t="s">
        <v>1118</v>
      </c>
      <c r="F19" s="4" t="s">
        <v>1118</v>
      </c>
      <c r="G19" s="4" t="s">
        <v>1198</v>
      </c>
      <c r="H19" s="4" t="s">
        <v>227</v>
      </c>
      <c r="J19"/>
      <c r="K19"/>
      <c r="L19"/>
      <c r="M19"/>
      <c r="N19"/>
      <c r="O19"/>
      <c r="P19"/>
      <c r="Q19"/>
      <c r="S19"/>
      <c r="V19" s="51" t="s">
        <v>628</v>
      </c>
      <c r="W19" t="s">
        <v>1250</v>
      </c>
      <c r="X19"/>
      <c r="Y19" s="51" t="s">
        <v>923</v>
      </c>
      <c r="Z19" t="s">
        <v>1118</v>
      </c>
      <c r="AA19"/>
      <c r="AB19" s="51" t="s">
        <v>397</v>
      </c>
      <c r="AC19" t="s">
        <v>1232</v>
      </c>
      <c r="AD19"/>
      <c r="AE19" s="51" t="s">
        <v>1227</v>
      </c>
      <c r="AF19" t="s">
        <v>1251</v>
      </c>
      <c r="AG19"/>
      <c r="AH19"/>
      <c r="AI19"/>
      <c r="AJ19"/>
      <c r="AK19"/>
    </row>
    <row r="20" spans="1:37" ht="58" x14ac:dyDescent="0.35">
      <c r="A20" s="50" t="s">
        <v>532</v>
      </c>
      <c r="B20" s="4" t="s">
        <v>1207</v>
      </c>
      <c r="C20" s="4" t="s">
        <v>1208</v>
      </c>
      <c r="D20" s="4" t="s">
        <v>1252</v>
      </c>
      <c r="E20" s="4" t="s">
        <v>1118</v>
      </c>
      <c r="F20" s="4" t="s">
        <v>1118</v>
      </c>
      <c r="G20" s="4" t="s">
        <v>1209</v>
      </c>
      <c r="H20" s="4" t="s">
        <v>227</v>
      </c>
      <c r="J20"/>
      <c r="P20"/>
      <c r="V20" s="51" t="s">
        <v>628</v>
      </c>
      <c r="W20" t="s">
        <v>1253</v>
      </c>
      <c r="X20"/>
      <c r="Y20" s="51" t="s">
        <v>972</v>
      </c>
      <c r="Z20" t="s">
        <v>1118</v>
      </c>
      <c r="AA20"/>
      <c r="AB20" s="51" t="s">
        <v>397</v>
      </c>
      <c r="AC20" t="s">
        <v>1254</v>
      </c>
      <c r="AD20"/>
      <c r="AE20"/>
      <c r="AF20"/>
      <c r="AG20"/>
      <c r="AH20"/>
      <c r="AI20"/>
      <c r="AJ20"/>
      <c r="AK20"/>
    </row>
    <row r="21" spans="1:37" ht="58" x14ac:dyDescent="0.35">
      <c r="A21" s="4" t="s">
        <v>1217</v>
      </c>
      <c r="B21" s="4" t="s">
        <v>1215</v>
      </c>
      <c r="C21" s="4" t="s">
        <v>1218</v>
      </c>
      <c r="D21" s="4" t="s">
        <v>1225</v>
      </c>
      <c r="E21" s="4" t="s">
        <v>1118</v>
      </c>
      <c r="F21" s="4" t="s">
        <v>1118</v>
      </c>
      <c r="G21" s="4" t="s">
        <v>1219</v>
      </c>
      <c r="H21" s="4" t="s">
        <v>227</v>
      </c>
      <c r="J21"/>
      <c r="P21"/>
      <c r="V21" s="51" t="s">
        <v>628</v>
      </c>
      <c r="W21" t="s">
        <v>1255</v>
      </c>
      <c r="X21"/>
      <c r="Y21"/>
      <c r="Z21"/>
      <c r="AA21"/>
      <c r="AB21" s="51" t="s">
        <v>397</v>
      </c>
      <c r="AC21" t="s">
        <v>1256</v>
      </c>
      <c r="AD21"/>
      <c r="AE21"/>
      <c r="AF21"/>
      <c r="AG21"/>
      <c r="AH21"/>
      <c r="AI21"/>
      <c r="AJ21"/>
    </row>
    <row r="22" spans="1:37" ht="87" x14ac:dyDescent="0.35">
      <c r="A22" s="4" t="s">
        <v>1227</v>
      </c>
      <c r="B22" s="4" t="s">
        <v>1228</v>
      </c>
      <c r="C22" s="4" t="s">
        <v>1229</v>
      </c>
      <c r="D22" s="4" t="s">
        <v>1257</v>
      </c>
      <c r="E22" s="4" t="s">
        <v>1230</v>
      </c>
      <c r="F22" s="4" t="s">
        <v>1258</v>
      </c>
      <c r="G22" s="4" t="s">
        <v>1231</v>
      </c>
      <c r="H22" s="4" t="s">
        <v>227</v>
      </c>
      <c r="J22"/>
      <c r="P22"/>
      <c r="V22" s="51" t="s">
        <v>406</v>
      </c>
      <c r="W22" t="s">
        <v>1233</v>
      </c>
      <c r="X22"/>
      <c r="Y22"/>
      <c r="Z22"/>
      <c r="AA22"/>
      <c r="AB22" s="51" t="s">
        <v>962</v>
      </c>
      <c r="AC22" t="s">
        <v>1259</v>
      </c>
      <c r="AD22"/>
      <c r="AE22"/>
      <c r="AF22"/>
      <c r="AG22"/>
      <c r="AH22"/>
      <c r="AI22"/>
      <c r="AJ22"/>
    </row>
    <row r="23" spans="1:37" ht="87" x14ac:dyDescent="0.35">
      <c r="J23"/>
      <c r="P23"/>
      <c r="V23" s="51" t="s">
        <v>406</v>
      </c>
      <c r="W23" t="s">
        <v>1238</v>
      </c>
      <c r="X23"/>
      <c r="Y23"/>
      <c r="Z23"/>
      <c r="AA23"/>
      <c r="AB23" s="51" t="s">
        <v>962</v>
      </c>
      <c r="AC23" t="s">
        <v>1260</v>
      </c>
      <c r="AD23"/>
      <c r="AE23"/>
      <c r="AF23"/>
      <c r="AG23"/>
      <c r="AH23"/>
      <c r="AI23"/>
      <c r="AJ23"/>
    </row>
    <row r="24" spans="1:37" ht="87" x14ac:dyDescent="0.35">
      <c r="J24"/>
      <c r="P24"/>
      <c r="V24" s="51" t="s">
        <v>406</v>
      </c>
      <c r="W24" t="s">
        <v>1254</v>
      </c>
      <c r="X24"/>
      <c r="Y24"/>
      <c r="Z24"/>
      <c r="AA24"/>
      <c r="AB24" s="51" t="s">
        <v>962</v>
      </c>
      <c r="AC24" t="s">
        <v>1261</v>
      </c>
      <c r="AD24"/>
      <c r="AE24"/>
      <c r="AF24"/>
      <c r="AG24"/>
      <c r="AH24"/>
      <c r="AI24"/>
      <c r="AJ24"/>
    </row>
    <row r="25" spans="1:37" ht="87" x14ac:dyDescent="0.35">
      <c r="J25"/>
      <c r="P25"/>
      <c r="V25" s="51" t="s">
        <v>406</v>
      </c>
      <c r="W25" t="s">
        <v>1256</v>
      </c>
      <c r="X25"/>
      <c r="Y25"/>
      <c r="Z25"/>
      <c r="AA25"/>
      <c r="AB25" s="51" t="s">
        <v>1018</v>
      </c>
      <c r="AC25" t="s">
        <v>1262</v>
      </c>
      <c r="AD25"/>
      <c r="AE25"/>
      <c r="AF25"/>
      <c r="AG25"/>
      <c r="AH25"/>
      <c r="AI25"/>
      <c r="AJ25"/>
    </row>
    <row r="26" spans="1:37" ht="58" x14ac:dyDescent="0.35">
      <c r="F26" s="8"/>
      <c r="J26"/>
      <c r="P26"/>
      <c r="V26" s="51" t="s">
        <v>1181</v>
      </c>
      <c r="W26" t="s">
        <v>1118</v>
      </c>
      <c r="X26"/>
      <c r="Y26"/>
      <c r="Z26"/>
      <c r="AA26"/>
      <c r="AB26" s="51" t="s">
        <v>1018</v>
      </c>
      <c r="AC26" t="s">
        <v>1263</v>
      </c>
      <c r="AD26"/>
      <c r="AE26"/>
      <c r="AF26"/>
      <c r="AG26"/>
      <c r="AH26"/>
      <c r="AI26"/>
      <c r="AJ26"/>
    </row>
    <row r="27" spans="1:37" ht="58" x14ac:dyDescent="0.35">
      <c r="A27" s="1"/>
      <c r="J27"/>
      <c r="P27"/>
      <c r="V27" s="51" t="s">
        <v>972</v>
      </c>
      <c r="W27" t="s">
        <v>1118</v>
      </c>
      <c r="X27"/>
      <c r="Y27"/>
      <c r="Z27"/>
      <c r="AA27"/>
      <c r="AB27" s="51" t="s">
        <v>1018</v>
      </c>
      <c r="AC27" t="s">
        <v>904</v>
      </c>
      <c r="AD27"/>
      <c r="AE27"/>
      <c r="AF27"/>
      <c r="AG27"/>
      <c r="AH27"/>
      <c r="AI27"/>
      <c r="AJ27"/>
    </row>
    <row r="28" spans="1:37" ht="58" x14ac:dyDescent="0.35">
      <c r="J28"/>
      <c r="P28"/>
      <c r="V28" s="51" t="s">
        <v>1193</v>
      </c>
      <c r="W28" t="s">
        <v>1264</v>
      </c>
      <c r="X28"/>
      <c r="Y28"/>
      <c r="Z28"/>
      <c r="AA28"/>
      <c r="AB28" s="51" t="s">
        <v>1018</v>
      </c>
      <c r="AC28" t="s">
        <v>1265</v>
      </c>
      <c r="AD28"/>
      <c r="AE28"/>
      <c r="AF28"/>
      <c r="AG28"/>
      <c r="AH28"/>
      <c r="AI28"/>
      <c r="AJ28"/>
    </row>
    <row r="29" spans="1:37" ht="29" x14ac:dyDescent="0.35">
      <c r="J29"/>
      <c r="P29"/>
      <c r="V29" s="51" t="s">
        <v>1193</v>
      </c>
      <c r="W29" t="s">
        <v>1266</v>
      </c>
      <c r="X29"/>
      <c r="Y29"/>
      <c r="Z29"/>
      <c r="AA29"/>
      <c r="AB29" s="51" t="s">
        <v>532</v>
      </c>
      <c r="AC29" t="s">
        <v>1267</v>
      </c>
      <c r="AD29"/>
      <c r="AE29"/>
      <c r="AF29"/>
      <c r="AG29"/>
      <c r="AH29"/>
      <c r="AI29"/>
      <c r="AJ29"/>
    </row>
    <row r="30" spans="1:37" ht="29" x14ac:dyDescent="0.35">
      <c r="P30"/>
      <c r="V30" s="51" t="s">
        <v>1193</v>
      </c>
      <c r="W30" t="s">
        <v>1268</v>
      </c>
      <c r="X30"/>
      <c r="Y30"/>
      <c r="Z30"/>
      <c r="AA30"/>
      <c r="AB30" s="51" t="s">
        <v>532</v>
      </c>
      <c r="AC30" t="s">
        <v>1269</v>
      </c>
      <c r="AD30"/>
      <c r="AE30"/>
      <c r="AF30"/>
      <c r="AG30"/>
      <c r="AH30"/>
      <c r="AI30"/>
      <c r="AJ30"/>
    </row>
    <row r="31" spans="1:37" ht="43.5" x14ac:dyDescent="0.35">
      <c r="P31"/>
      <c r="V31" s="51" t="s">
        <v>1202</v>
      </c>
      <c r="W31" t="s">
        <v>1270</v>
      </c>
      <c r="X31"/>
      <c r="Y31"/>
      <c r="Z31"/>
      <c r="AA31"/>
      <c r="AB31" s="51" t="s">
        <v>532</v>
      </c>
      <c r="AC31" t="s">
        <v>1271</v>
      </c>
      <c r="AD31"/>
      <c r="AE31"/>
      <c r="AF31"/>
      <c r="AG31"/>
      <c r="AH31"/>
      <c r="AI31"/>
      <c r="AJ31"/>
    </row>
    <row r="32" spans="1:37" ht="87" x14ac:dyDescent="0.35">
      <c r="A32" s="4" t="s">
        <v>1272</v>
      </c>
      <c r="G32" s="4" t="s">
        <v>1273</v>
      </c>
      <c r="P32"/>
      <c r="V32" s="51" t="s">
        <v>1202</v>
      </c>
      <c r="W32" t="s">
        <v>1168</v>
      </c>
      <c r="X32"/>
      <c r="Y32"/>
      <c r="Z32"/>
      <c r="AA32"/>
      <c r="AB32" s="51" t="s">
        <v>532</v>
      </c>
      <c r="AC32" t="s">
        <v>1274</v>
      </c>
      <c r="AD32"/>
      <c r="AE32"/>
      <c r="AF32"/>
      <c r="AG32"/>
      <c r="AH32"/>
      <c r="AI32"/>
      <c r="AJ32"/>
    </row>
    <row r="33" spans="16:36" ht="43.5" x14ac:dyDescent="0.35">
      <c r="P33"/>
      <c r="V33" s="51" t="s">
        <v>1202</v>
      </c>
      <c r="W33" t="s">
        <v>1275</v>
      </c>
      <c r="X33"/>
      <c r="Y33"/>
      <c r="Z33"/>
      <c r="AA33"/>
      <c r="AB33" s="51" t="s">
        <v>532</v>
      </c>
      <c r="AC33" t="s">
        <v>1276</v>
      </c>
      <c r="AD33"/>
      <c r="AE33"/>
      <c r="AF33"/>
      <c r="AG33"/>
      <c r="AH33"/>
      <c r="AI33"/>
      <c r="AJ33"/>
    </row>
    <row r="34" spans="16:36" ht="58" x14ac:dyDescent="0.35">
      <c r="P34"/>
      <c r="V34" s="51" t="s">
        <v>737</v>
      </c>
      <c r="W34" t="s">
        <v>1277</v>
      </c>
      <c r="X34"/>
      <c r="Y34"/>
      <c r="Z34"/>
      <c r="AA34"/>
      <c r="AB34" s="51" t="s">
        <v>532</v>
      </c>
      <c r="AC34" t="s">
        <v>1278</v>
      </c>
      <c r="AD34"/>
      <c r="AE34"/>
      <c r="AF34"/>
      <c r="AG34"/>
      <c r="AH34"/>
      <c r="AI34"/>
      <c r="AJ34"/>
    </row>
    <row r="35" spans="16:36" ht="58" x14ac:dyDescent="0.35">
      <c r="P35"/>
      <c r="V35" s="51" t="s">
        <v>737</v>
      </c>
      <c r="W35" t="s">
        <v>1279</v>
      </c>
      <c r="X35"/>
      <c r="Y35"/>
      <c r="Z35"/>
      <c r="AA35"/>
      <c r="AB35" s="51" t="s">
        <v>532</v>
      </c>
      <c r="AC35" t="s">
        <v>1280</v>
      </c>
      <c r="AD35"/>
      <c r="AE35"/>
      <c r="AF35"/>
      <c r="AG35"/>
      <c r="AH35"/>
      <c r="AI35"/>
      <c r="AJ35"/>
    </row>
    <row r="36" spans="16:36" ht="58" x14ac:dyDescent="0.35">
      <c r="P36"/>
      <c r="V36" s="51" t="s">
        <v>737</v>
      </c>
      <c r="W36" t="s">
        <v>1281</v>
      </c>
      <c r="X36"/>
      <c r="Y36"/>
      <c r="Z36"/>
      <c r="AA36"/>
      <c r="AB36" s="51" t="s">
        <v>1217</v>
      </c>
      <c r="AC36" t="s">
        <v>1282</v>
      </c>
      <c r="AD36"/>
      <c r="AE36"/>
      <c r="AF36"/>
      <c r="AG36"/>
      <c r="AH36"/>
      <c r="AI36"/>
      <c r="AJ36"/>
    </row>
    <row r="37" spans="16:36" ht="58" x14ac:dyDescent="0.35">
      <c r="P37"/>
      <c r="V37" s="51" t="s">
        <v>737</v>
      </c>
      <c r="W37" t="s">
        <v>1283</v>
      </c>
      <c r="X37"/>
      <c r="Y37"/>
      <c r="Z37"/>
      <c r="AA37"/>
      <c r="AB37" s="51" t="s">
        <v>1217</v>
      </c>
      <c r="AC37" t="s">
        <v>1284</v>
      </c>
      <c r="AD37"/>
      <c r="AE37"/>
      <c r="AF37"/>
      <c r="AG37"/>
      <c r="AH37"/>
      <c r="AI37"/>
    </row>
    <row r="38" spans="16:36" ht="43.5" x14ac:dyDescent="0.35">
      <c r="P38"/>
      <c r="V38" s="51" t="s">
        <v>923</v>
      </c>
      <c r="W38" t="s">
        <v>1282</v>
      </c>
      <c r="X38"/>
      <c r="Y38"/>
      <c r="Z38"/>
      <c r="AA38"/>
      <c r="AB38" s="51" t="s">
        <v>1217</v>
      </c>
      <c r="AC38" t="s">
        <v>1285</v>
      </c>
      <c r="AD38"/>
      <c r="AE38"/>
      <c r="AF38"/>
      <c r="AG38"/>
      <c r="AH38"/>
      <c r="AI38"/>
    </row>
    <row r="39" spans="16:36" ht="43.5" x14ac:dyDescent="0.35">
      <c r="P39"/>
      <c r="V39" s="51" t="s">
        <v>923</v>
      </c>
      <c r="W39" t="s">
        <v>1284</v>
      </c>
      <c r="X39"/>
      <c r="AA39"/>
      <c r="AB39" s="51" t="s">
        <v>1227</v>
      </c>
      <c r="AC39" t="s">
        <v>1286</v>
      </c>
      <c r="AD39"/>
      <c r="AG39"/>
      <c r="AH39"/>
      <c r="AI39"/>
    </row>
    <row r="40" spans="16:36" ht="43.5" x14ac:dyDescent="0.35">
      <c r="P40"/>
      <c r="V40" s="51" t="s">
        <v>923</v>
      </c>
      <c r="W40" t="s">
        <v>1285</v>
      </c>
      <c r="X40"/>
      <c r="Y40"/>
      <c r="Z40"/>
      <c r="AA40"/>
      <c r="AB40" s="51" t="s">
        <v>1227</v>
      </c>
      <c r="AC40" t="s">
        <v>1287</v>
      </c>
      <c r="AD40"/>
      <c r="AE40"/>
      <c r="AF40"/>
      <c r="AG40"/>
      <c r="AH40"/>
      <c r="AI40"/>
    </row>
    <row r="41" spans="16:36" ht="29" x14ac:dyDescent="0.35">
      <c r="P41"/>
      <c r="V41"/>
      <c r="W41"/>
      <c r="X41"/>
      <c r="Y41"/>
      <c r="Z41"/>
      <c r="AA41"/>
      <c r="AB41" s="51" t="s">
        <v>1227</v>
      </c>
      <c r="AC41" t="s">
        <v>1288</v>
      </c>
      <c r="AD41"/>
      <c r="AE41"/>
      <c r="AF41"/>
      <c r="AG41"/>
      <c r="AH41"/>
      <c r="AI41"/>
    </row>
    <row r="42" spans="16:36" x14ac:dyDescent="0.35">
      <c r="P42"/>
      <c r="V42"/>
      <c r="W42"/>
      <c r="X42"/>
      <c r="Y42"/>
      <c r="Z42"/>
      <c r="AA42"/>
      <c r="AB42"/>
      <c r="AC42"/>
      <c r="AD42"/>
      <c r="AE42"/>
      <c r="AF42"/>
      <c r="AG42"/>
      <c r="AH42"/>
      <c r="AI42"/>
    </row>
    <row r="43" spans="16:36" x14ac:dyDescent="0.35">
      <c r="P43"/>
      <c r="V43"/>
      <c r="W43"/>
      <c r="X43"/>
      <c r="Y43"/>
      <c r="Z43"/>
      <c r="AB43"/>
      <c r="AC43"/>
      <c r="AD43"/>
      <c r="AE43"/>
      <c r="AF43"/>
    </row>
    <row r="44" spans="16:36" x14ac:dyDescent="0.35">
      <c r="P44"/>
      <c r="V44"/>
      <c r="W44"/>
      <c r="X44"/>
      <c r="Y44"/>
      <c r="Z44"/>
      <c r="AB44"/>
      <c r="AC44"/>
      <c r="AD44"/>
      <c r="AE44"/>
      <c r="AF44"/>
    </row>
    <row r="45" spans="16:36" x14ac:dyDescent="0.35">
      <c r="P45"/>
      <c r="V45"/>
      <c r="W45"/>
      <c r="X45"/>
      <c r="Y45"/>
      <c r="Z45"/>
      <c r="AB45"/>
      <c r="AC45"/>
      <c r="AD45"/>
      <c r="AE45"/>
      <c r="AF45"/>
    </row>
    <row r="46" spans="16:36" x14ac:dyDescent="0.35">
      <c r="P46"/>
      <c r="V46"/>
      <c r="W46"/>
      <c r="X46"/>
      <c r="Y46"/>
      <c r="Z46"/>
      <c r="AB46"/>
      <c r="AC46"/>
      <c r="AD46"/>
      <c r="AE46"/>
      <c r="AF46"/>
    </row>
    <row r="47" spans="16:36" x14ac:dyDescent="0.35">
      <c r="P47"/>
      <c r="V47"/>
      <c r="W47"/>
      <c r="X47"/>
      <c r="Y47"/>
      <c r="Z47"/>
      <c r="AB47"/>
      <c r="AC47"/>
      <c r="AD47"/>
      <c r="AE47"/>
      <c r="AF47"/>
    </row>
    <row r="48" spans="16:36" x14ac:dyDescent="0.35">
      <c r="P48"/>
      <c r="V48"/>
      <c r="W48"/>
      <c r="X48"/>
      <c r="Y48"/>
      <c r="Z48"/>
      <c r="AB48"/>
      <c r="AC48"/>
      <c r="AD48"/>
      <c r="AE48"/>
      <c r="AF48"/>
    </row>
    <row r="49" spans="22:32" x14ac:dyDescent="0.35">
      <c r="V49"/>
      <c r="W49"/>
      <c r="X49"/>
      <c r="Y49"/>
      <c r="Z49"/>
      <c r="AB49"/>
      <c r="AC49"/>
      <c r="AD49"/>
      <c r="AE49"/>
      <c r="AF49"/>
    </row>
    <row r="50" spans="22:32" x14ac:dyDescent="0.35">
      <c r="V50"/>
      <c r="W50"/>
      <c r="X50"/>
      <c r="Y50"/>
      <c r="Z50"/>
      <c r="AB50"/>
      <c r="AC50"/>
      <c r="AD50"/>
      <c r="AE50"/>
      <c r="AF50"/>
    </row>
    <row r="51" spans="22:32" x14ac:dyDescent="0.35">
      <c r="X51"/>
      <c r="Y51"/>
      <c r="Z51"/>
      <c r="AD51"/>
      <c r="AE51"/>
      <c r="AF51"/>
    </row>
    <row r="52" spans="22:32" x14ac:dyDescent="0.35">
      <c r="V52"/>
      <c r="W52"/>
      <c r="X52"/>
      <c r="Y52"/>
      <c r="Z52"/>
      <c r="AB52"/>
      <c r="AC52"/>
      <c r="AD52"/>
      <c r="AE52"/>
      <c r="AF52"/>
    </row>
    <row r="53" spans="22:32" x14ac:dyDescent="0.35">
      <c r="V53"/>
      <c r="W53"/>
      <c r="X53"/>
      <c r="Y53"/>
      <c r="Z53"/>
      <c r="AB53"/>
      <c r="AC53"/>
      <c r="AD53"/>
      <c r="AE53"/>
      <c r="AF53"/>
    </row>
    <row r="54" spans="22:32" x14ac:dyDescent="0.35">
      <c r="V54"/>
      <c r="W54"/>
      <c r="X54"/>
      <c r="Y54"/>
      <c r="Z54"/>
      <c r="AB54"/>
      <c r="AC54"/>
      <c r="AD54"/>
      <c r="AE54"/>
      <c r="AF54"/>
    </row>
    <row r="55" spans="22:32" x14ac:dyDescent="0.35">
      <c r="V55"/>
      <c r="W55"/>
      <c r="X55"/>
      <c r="Y55"/>
      <c r="Z55"/>
      <c r="AB55"/>
      <c r="AC55"/>
      <c r="AD55"/>
      <c r="AE55"/>
      <c r="AF55"/>
    </row>
    <row r="56" spans="22:32" x14ac:dyDescent="0.35">
      <c r="V56"/>
      <c r="W56"/>
      <c r="X56"/>
      <c r="Y56"/>
      <c r="Z56"/>
      <c r="AB56"/>
      <c r="AC56"/>
      <c r="AD56"/>
      <c r="AE56"/>
      <c r="AF56"/>
    </row>
    <row r="57" spans="22:32" x14ac:dyDescent="0.35">
      <c r="V57"/>
      <c r="W57"/>
      <c r="X57"/>
      <c r="Y57"/>
      <c r="Z57"/>
      <c r="AB57"/>
      <c r="AC57"/>
      <c r="AD57"/>
      <c r="AE57"/>
      <c r="AF57"/>
    </row>
    <row r="58" spans="22:32" x14ac:dyDescent="0.35">
      <c r="V58"/>
      <c r="W58"/>
      <c r="X58"/>
      <c r="Y58"/>
      <c r="Z58"/>
      <c r="AB58"/>
      <c r="AC58"/>
      <c r="AD58"/>
      <c r="AE58"/>
      <c r="AF58"/>
    </row>
    <row r="59" spans="22:32" x14ac:dyDescent="0.35">
      <c r="V59"/>
      <c r="W59"/>
      <c r="X59"/>
      <c r="Y59"/>
      <c r="Z59"/>
      <c r="AB59"/>
      <c r="AC59"/>
      <c r="AD59"/>
      <c r="AE59"/>
      <c r="AF59"/>
    </row>
    <row r="60" spans="22:32" x14ac:dyDescent="0.35">
      <c r="V60"/>
      <c r="W60"/>
      <c r="X60"/>
      <c r="Y60"/>
      <c r="Z60"/>
      <c r="AB60"/>
      <c r="AC60"/>
      <c r="AD60"/>
      <c r="AE60"/>
      <c r="AF60"/>
    </row>
    <row r="61" spans="22:32" x14ac:dyDescent="0.35">
      <c r="V61"/>
      <c r="W61"/>
      <c r="X61"/>
      <c r="Y61"/>
      <c r="Z61"/>
      <c r="AB61"/>
      <c r="AC61"/>
      <c r="AD61"/>
      <c r="AE61"/>
      <c r="AF61"/>
    </row>
    <row r="62" spans="22:32" x14ac:dyDescent="0.35">
      <c r="V62"/>
      <c r="W62"/>
      <c r="X62"/>
      <c r="Y62"/>
      <c r="Z62"/>
      <c r="AB62"/>
      <c r="AC62"/>
      <c r="AD62"/>
      <c r="AE62"/>
      <c r="AF62"/>
    </row>
    <row r="63" spans="22:32" x14ac:dyDescent="0.35">
      <c r="V63"/>
      <c r="W63"/>
      <c r="X63"/>
      <c r="Y63"/>
      <c r="Z63"/>
      <c r="AB63"/>
      <c r="AC63"/>
      <c r="AD63"/>
      <c r="AE63"/>
      <c r="AF63"/>
    </row>
    <row r="64" spans="22:32" x14ac:dyDescent="0.35">
      <c r="V64"/>
      <c r="W64"/>
      <c r="X64"/>
      <c r="Y64"/>
      <c r="Z64"/>
      <c r="AB64"/>
      <c r="AC64"/>
      <c r="AD64"/>
      <c r="AE64"/>
      <c r="AF64"/>
    </row>
    <row r="65" spans="22:32" x14ac:dyDescent="0.35">
      <c r="V65"/>
      <c r="W65"/>
      <c r="X65"/>
      <c r="Y65"/>
      <c r="Z65"/>
      <c r="AB65"/>
      <c r="AC65"/>
      <c r="AD65"/>
      <c r="AE65"/>
      <c r="AF65"/>
    </row>
    <row r="66" spans="22:32" x14ac:dyDescent="0.35">
      <c r="V66"/>
      <c r="W66"/>
      <c r="X66"/>
      <c r="Y66"/>
      <c r="Z66"/>
      <c r="AB66"/>
      <c r="AC66"/>
      <c r="AD66"/>
      <c r="AE66"/>
      <c r="AF66"/>
    </row>
    <row r="67" spans="22:32" x14ac:dyDescent="0.35">
      <c r="V67"/>
      <c r="W67"/>
      <c r="X67"/>
      <c r="Y67"/>
      <c r="Z67"/>
      <c r="AB67"/>
      <c r="AC67"/>
      <c r="AD67"/>
      <c r="AE67"/>
      <c r="AF67"/>
    </row>
    <row r="68" spans="22:32" x14ac:dyDescent="0.35">
      <c r="V68"/>
      <c r="W68"/>
      <c r="X68"/>
      <c r="Y68"/>
      <c r="Z68"/>
      <c r="AB68"/>
      <c r="AC68"/>
      <c r="AD68"/>
      <c r="AE68"/>
      <c r="AF68"/>
    </row>
    <row r="69" spans="22:32" x14ac:dyDescent="0.35">
      <c r="V69"/>
      <c r="W69"/>
      <c r="X69"/>
      <c r="Y69"/>
      <c r="Z69"/>
      <c r="AB69"/>
      <c r="AC69"/>
      <c r="AD69"/>
      <c r="AE69"/>
      <c r="AF69"/>
    </row>
    <row r="70" spans="22:32" x14ac:dyDescent="0.35">
      <c r="V70"/>
      <c r="W70"/>
      <c r="X70"/>
      <c r="Y70"/>
      <c r="Z70"/>
      <c r="AB70"/>
      <c r="AC70"/>
      <c r="AD70"/>
      <c r="AE70"/>
      <c r="AF70"/>
    </row>
    <row r="71" spans="22:32" x14ac:dyDescent="0.35">
      <c r="V71"/>
      <c r="W71"/>
      <c r="X71"/>
      <c r="Y71"/>
      <c r="Z71"/>
      <c r="AB71"/>
      <c r="AC71"/>
      <c r="AD71"/>
      <c r="AE71"/>
      <c r="AF71"/>
    </row>
    <row r="72" spans="22:32" x14ac:dyDescent="0.35">
      <c r="V72"/>
      <c r="W72"/>
      <c r="X72"/>
      <c r="Y72"/>
      <c r="Z72"/>
      <c r="AB72"/>
      <c r="AC72"/>
      <c r="AD72"/>
      <c r="AE72"/>
      <c r="AF72"/>
    </row>
    <row r="73" spans="22:32" x14ac:dyDescent="0.35">
      <c r="V73"/>
      <c r="W73"/>
      <c r="X73"/>
      <c r="Y73"/>
      <c r="Z73"/>
      <c r="AB73"/>
      <c r="AC73"/>
      <c r="AD73"/>
      <c r="AE73"/>
      <c r="AF73"/>
    </row>
    <row r="74" spans="22:32" x14ac:dyDescent="0.35">
      <c r="V74"/>
      <c r="W74"/>
      <c r="X74"/>
      <c r="Y74"/>
      <c r="Z74"/>
      <c r="AB74"/>
      <c r="AC74"/>
      <c r="AD74"/>
      <c r="AE74"/>
      <c r="AF74"/>
    </row>
    <row r="75" spans="22:32" x14ac:dyDescent="0.35">
      <c r="V75"/>
      <c r="W75"/>
      <c r="X75"/>
      <c r="Y75"/>
      <c r="Z75"/>
      <c r="AB75"/>
      <c r="AC75"/>
      <c r="AD75"/>
      <c r="AE75"/>
      <c r="AF75"/>
    </row>
    <row r="76" spans="22:32" x14ac:dyDescent="0.35">
      <c r="V76"/>
      <c r="W76"/>
      <c r="X76"/>
      <c r="Y76"/>
      <c r="Z76"/>
      <c r="AB76"/>
      <c r="AC76"/>
      <c r="AD76"/>
      <c r="AE76"/>
      <c r="AF76"/>
    </row>
    <row r="77" spans="22:32" x14ac:dyDescent="0.35">
      <c r="V77"/>
      <c r="W77"/>
      <c r="X77"/>
      <c r="Y77"/>
      <c r="Z77"/>
      <c r="AB77"/>
      <c r="AC77"/>
      <c r="AD77"/>
      <c r="AE77"/>
      <c r="AF77"/>
    </row>
    <row r="78" spans="22:32" x14ac:dyDescent="0.35">
      <c r="V78"/>
      <c r="W78"/>
      <c r="X78"/>
      <c r="Y78"/>
      <c r="Z78"/>
      <c r="AB78"/>
      <c r="AC78"/>
      <c r="AD78"/>
      <c r="AE78"/>
      <c r="AF78"/>
    </row>
    <row r="79" spans="22:32" x14ac:dyDescent="0.35">
      <c r="V79"/>
      <c r="W79"/>
      <c r="X79"/>
      <c r="Y79"/>
      <c r="Z79"/>
      <c r="AB79"/>
      <c r="AC79"/>
      <c r="AD79"/>
      <c r="AE79"/>
      <c r="AF79"/>
    </row>
    <row r="80" spans="22:32" x14ac:dyDescent="0.35">
      <c r="V80"/>
      <c r="W80"/>
      <c r="X80"/>
      <c r="Y80"/>
      <c r="Z80"/>
      <c r="AB80"/>
      <c r="AC80"/>
      <c r="AD80"/>
      <c r="AE80"/>
      <c r="AF80"/>
    </row>
    <row r="81" spans="22:32" x14ac:dyDescent="0.35">
      <c r="V81"/>
      <c r="W81"/>
      <c r="X81"/>
      <c r="Y81"/>
      <c r="Z81"/>
      <c r="AB81"/>
      <c r="AC81"/>
      <c r="AD81"/>
      <c r="AE81"/>
      <c r="AF81"/>
    </row>
    <row r="82" spans="22:32" x14ac:dyDescent="0.35">
      <c r="V82"/>
      <c r="W82"/>
      <c r="X82"/>
      <c r="Y82"/>
      <c r="Z82"/>
      <c r="AB82"/>
      <c r="AC82"/>
      <c r="AD82"/>
      <c r="AE82"/>
      <c r="AF82"/>
    </row>
    <row r="83" spans="22:32" x14ac:dyDescent="0.35">
      <c r="V83"/>
      <c r="W83"/>
      <c r="X83"/>
      <c r="Y83"/>
      <c r="Z83"/>
      <c r="AB83"/>
      <c r="AC83"/>
      <c r="AD83"/>
      <c r="AE83"/>
      <c r="AF83"/>
    </row>
    <row r="84" spans="22:32" x14ac:dyDescent="0.35">
      <c r="V84"/>
      <c r="W84"/>
      <c r="X84"/>
      <c r="Y84"/>
      <c r="Z84"/>
      <c r="AB84"/>
      <c r="AC84"/>
      <c r="AD84"/>
      <c r="AE84"/>
      <c r="AF84"/>
    </row>
    <row r="85" spans="22:32" x14ac:dyDescent="0.35">
      <c r="V85"/>
      <c r="W85"/>
      <c r="X85"/>
      <c r="Y85"/>
      <c r="Z85"/>
      <c r="AB85"/>
      <c r="AC85"/>
      <c r="AD85"/>
      <c r="AE85"/>
      <c r="AF85"/>
    </row>
    <row r="86" spans="22:32" x14ac:dyDescent="0.35">
      <c r="V86"/>
      <c r="W86"/>
      <c r="X86"/>
      <c r="Y86"/>
      <c r="Z86"/>
      <c r="AB86"/>
      <c r="AC86"/>
      <c r="AD86"/>
      <c r="AE86"/>
      <c r="AF86"/>
    </row>
    <row r="87" spans="22:32" x14ac:dyDescent="0.35">
      <c r="V87"/>
      <c r="W87"/>
      <c r="X87"/>
      <c r="Y87"/>
      <c r="Z87"/>
      <c r="AB87"/>
      <c r="AC87"/>
      <c r="AD87"/>
      <c r="AE87"/>
      <c r="AF87"/>
    </row>
    <row r="88" spans="22:32" x14ac:dyDescent="0.35">
      <c r="V88"/>
      <c r="W88"/>
      <c r="X88"/>
      <c r="Y88"/>
      <c r="Z88"/>
      <c r="AB88"/>
      <c r="AC88"/>
      <c r="AD88"/>
      <c r="AE88"/>
      <c r="AF88"/>
    </row>
    <row r="89" spans="22:32" x14ac:dyDescent="0.35">
      <c r="V89"/>
      <c r="W89"/>
      <c r="X89"/>
      <c r="Y89"/>
      <c r="Z89"/>
      <c r="AB89"/>
      <c r="AC89"/>
      <c r="AD89"/>
      <c r="AE89"/>
      <c r="AF89"/>
    </row>
    <row r="90" spans="22:32" x14ac:dyDescent="0.35">
      <c r="V90"/>
      <c r="W90"/>
      <c r="X90"/>
      <c r="Y90"/>
      <c r="Z90"/>
      <c r="AB90"/>
      <c r="AC90"/>
      <c r="AD90"/>
      <c r="AE90"/>
      <c r="AF90"/>
    </row>
    <row r="91" spans="22:32" x14ac:dyDescent="0.35">
      <c r="V91"/>
      <c r="W91"/>
      <c r="X91"/>
      <c r="Y91"/>
      <c r="Z91"/>
      <c r="AB91"/>
      <c r="AC91"/>
      <c r="AD91"/>
      <c r="AE91"/>
      <c r="AF91"/>
    </row>
    <row r="92" spans="22:32" x14ac:dyDescent="0.35">
      <c r="V92"/>
      <c r="W92"/>
      <c r="X92"/>
      <c r="Y92"/>
      <c r="Z92"/>
      <c r="AB92"/>
      <c r="AC92"/>
      <c r="AD92"/>
      <c r="AE92"/>
      <c r="AF92"/>
    </row>
    <row r="93" spans="22:32" x14ac:dyDescent="0.35">
      <c r="V93"/>
      <c r="W93"/>
      <c r="X93"/>
      <c r="Y93"/>
      <c r="Z93"/>
      <c r="AB93"/>
      <c r="AC93"/>
      <c r="AD93"/>
      <c r="AE93"/>
      <c r="AF93"/>
    </row>
    <row r="94" spans="22:32" x14ac:dyDescent="0.35">
      <c r="V94"/>
      <c r="W94"/>
      <c r="X94"/>
      <c r="Y94"/>
      <c r="Z94"/>
      <c r="AB94"/>
      <c r="AC94"/>
      <c r="AD94"/>
      <c r="AE94"/>
      <c r="AF94"/>
    </row>
    <row r="95" spans="22:32" x14ac:dyDescent="0.35">
      <c r="V95"/>
      <c r="W95"/>
      <c r="X95"/>
      <c r="Y95"/>
      <c r="Z95"/>
      <c r="AB95"/>
      <c r="AC95"/>
      <c r="AD95"/>
      <c r="AE95"/>
      <c r="AF95"/>
    </row>
    <row r="96" spans="22:32" x14ac:dyDescent="0.35">
      <c r="V96"/>
      <c r="W96"/>
      <c r="X96"/>
      <c r="Y96"/>
      <c r="Z96"/>
      <c r="AB96"/>
      <c r="AC96"/>
      <c r="AD96"/>
      <c r="AE96"/>
      <c r="AF96"/>
    </row>
    <row r="97" spans="22:32" x14ac:dyDescent="0.35">
      <c r="V97"/>
      <c r="W97"/>
      <c r="X97"/>
      <c r="Y97"/>
      <c r="Z97"/>
      <c r="AB97"/>
      <c r="AC97"/>
      <c r="AD97"/>
      <c r="AE97"/>
      <c r="AF97"/>
    </row>
    <row r="98" spans="22:32" x14ac:dyDescent="0.35">
      <c r="V98"/>
      <c r="W98"/>
      <c r="X98"/>
      <c r="Y98"/>
      <c r="Z98"/>
      <c r="AB98"/>
      <c r="AC98"/>
      <c r="AD98"/>
      <c r="AE98"/>
      <c r="AF98"/>
    </row>
    <row r="99" spans="22:32" x14ac:dyDescent="0.35">
      <c r="V99"/>
      <c r="W99"/>
      <c r="X99"/>
      <c r="Y99"/>
      <c r="Z99"/>
      <c r="AB99"/>
      <c r="AC99"/>
      <c r="AD99"/>
      <c r="AE99"/>
      <c r="AF99"/>
    </row>
    <row r="100" spans="22:32" x14ac:dyDescent="0.35">
      <c r="V100"/>
      <c r="W100"/>
      <c r="X100"/>
      <c r="Y100"/>
      <c r="Z100"/>
      <c r="AB100"/>
      <c r="AC100"/>
      <c r="AD100"/>
      <c r="AE100"/>
      <c r="AF100"/>
    </row>
    <row r="101" spans="22:32" x14ac:dyDescent="0.35">
      <c r="V101"/>
      <c r="W101"/>
      <c r="X101"/>
      <c r="Y101"/>
      <c r="Z101"/>
      <c r="AB101"/>
      <c r="AC101"/>
      <c r="AD101"/>
      <c r="AE101"/>
      <c r="AF101"/>
    </row>
    <row r="102" spans="22:32" x14ac:dyDescent="0.35">
      <c r="V102"/>
      <c r="W102"/>
      <c r="X102"/>
      <c r="Y102"/>
      <c r="Z102"/>
      <c r="AB102"/>
      <c r="AC102"/>
      <c r="AD102"/>
      <c r="AE102"/>
      <c r="AF102"/>
    </row>
    <row r="103" spans="22:32" x14ac:dyDescent="0.35">
      <c r="V103"/>
      <c r="W103"/>
      <c r="X103"/>
      <c r="Y103"/>
      <c r="Z103"/>
      <c r="AB103"/>
      <c r="AC103"/>
      <c r="AD103"/>
      <c r="AE103"/>
      <c r="AF103"/>
    </row>
    <row r="104" spans="22:32" x14ac:dyDescent="0.35">
      <c r="V104"/>
      <c r="W104"/>
      <c r="X104"/>
      <c r="Y104"/>
      <c r="Z104"/>
      <c r="AB104"/>
      <c r="AC104"/>
      <c r="AD104"/>
      <c r="AE104"/>
      <c r="AF104"/>
    </row>
    <row r="105" spans="22:32" x14ac:dyDescent="0.35">
      <c r="V105"/>
      <c r="W105"/>
      <c r="X105"/>
      <c r="Y105"/>
      <c r="Z105"/>
      <c r="AB105"/>
      <c r="AC105"/>
      <c r="AD105"/>
      <c r="AE105"/>
      <c r="AF105"/>
    </row>
    <row r="106" spans="22:32" x14ac:dyDescent="0.35">
      <c r="V106"/>
      <c r="W106"/>
      <c r="X106"/>
      <c r="Y106"/>
      <c r="Z106"/>
      <c r="AB106"/>
      <c r="AC106"/>
      <c r="AD106"/>
      <c r="AE106"/>
      <c r="AF106"/>
    </row>
    <row r="107" spans="22:32" x14ac:dyDescent="0.35">
      <c r="V107"/>
      <c r="W107"/>
      <c r="X107"/>
      <c r="Y107"/>
      <c r="Z107"/>
      <c r="AB107"/>
      <c r="AC107"/>
      <c r="AD107"/>
      <c r="AE107"/>
      <c r="AF107"/>
    </row>
    <row r="108" spans="22:32" x14ac:dyDescent="0.35">
      <c r="V108"/>
      <c r="W108"/>
      <c r="X108"/>
      <c r="Y108"/>
      <c r="Z108"/>
      <c r="AB108"/>
      <c r="AC108"/>
      <c r="AD108"/>
      <c r="AE108"/>
      <c r="AF108"/>
    </row>
    <row r="109" spans="22:32" x14ac:dyDescent="0.35">
      <c r="V109"/>
      <c r="W109"/>
      <c r="X109"/>
      <c r="Y109"/>
      <c r="Z109"/>
      <c r="AB109"/>
      <c r="AC109"/>
      <c r="AD109"/>
      <c r="AE109"/>
      <c r="AF109"/>
    </row>
    <row r="110" spans="22:32" x14ac:dyDescent="0.35">
      <c r="V110"/>
      <c r="W110"/>
      <c r="X110"/>
      <c r="Y110"/>
      <c r="Z110"/>
      <c r="AB110"/>
      <c r="AC110"/>
      <c r="AD110"/>
      <c r="AE110"/>
      <c r="AF110"/>
    </row>
    <row r="111" spans="22:32" x14ac:dyDescent="0.35">
      <c r="V111"/>
      <c r="W111"/>
      <c r="X111"/>
      <c r="Y111"/>
      <c r="Z111"/>
      <c r="AB111"/>
      <c r="AC111"/>
      <c r="AD111"/>
      <c r="AE111"/>
      <c r="AF111"/>
    </row>
    <row r="112" spans="22:32" x14ac:dyDescent="0.35">
      <c r="V112"/>
      <c r="W112"/>
      <c r="X112"/>
      <c r="Y112"/>
      <c r="Z112"/>
      <c r="AB112"/>
      <c r="AC112"/>
      <c r="AD112"/>
      <c r="AE112"/>
      <c r="AF112"/>
    </row>
    <row r="113" spans="22:32" x14ac:dyDescent="0.35">
      <c r="V113"/>
      <c r="W113"/>
      <c r="X113"/>
      <c r="Y113"/>
      <c r="Z113"/>
      <c r="AB113"/>
      <c r="AC113"/>
      <c r="AD113"/>
      <c r="AE113"/>
      <c r="AF113"/>
    </row>
    <row r="114" spans="22:32" x14ac:dyDescent="0.35">
      <c r="V114"/>
      <c r="W114"/>
      <c r="X114"/>
      <c r="Y114"/>
      <c r="Z114"/>
      <c r="AB114"/>
      <c r="AC114"/>
      <c r="AD114"/>
      <c r="AE114"/>
      <c r="AF114"/>
    </row>
    <row r="115" spans="22:32" x14ac:dyDescent="0.35">
      <c r="V115"/>
      <c r="W115"/>
      <c r="X115"/>
      <c r="Y115"/>
      <c r="Z115"/>
      <c r="AB115"/>
      <c r="AC115"/>
      <c r="AD115"/>
      <c r="AE115"/>
      <c r="AF115"/>
    </row>
    <row r="116" spans="22:32" x14ac:dyDescent="0.35">
      <c r="V116"/>
      <c r="W116"/>
      <c r="X116"/>
      <c r="Y116"/>
      <c r="Z116"/>
      <c r="AB116"/>
      <c r="AC116"/>
      <c r="AD116"/>
      <c r="AE116"/>
      <c r="AF116"/>
    </row>
    <row r="117" spans="22:32" x14ac:dyDescent="0.35">
      <c r="V117"/>
      <c r="W117"/>
      <c r="X117"/>
      <c r="Y117"/>
      <c r="Z117"/>
      <c r="AB117"/>
      <c r="AC117"/>
      <c r="AD117"/>
      <c r="AE117"/>
      <c r="AF117"/>
    </row>
    <row r="118" spans="22:32" x14ac:dyDescent="0.35">
      <c r="V118"/>
      <c r="W118"/>
      <c r="X118"/>
      <c r="Y118"/>
      <c r="Z118"/>
      <c r="AB118"/>
      <c r="AC118"/>
      <c r="AD118"/>
      <c r="AE118"/>
      <c r="AF118"/>
    </row>
    <row r="119" spans="22:32" x14ac:dyDescent="0.35">
      <c r="V119"/>
      <c r="W119"/>
      <c r="X119"/>
      <c r="Y119"/>
      <c r="Z119"/>
      <c r="AB119"/>
      <c r="AC119"/>
      <c r="AD119"/>
      <c r="AE119"/>
      <c r="AF119"/>
    </row>
    <row r="120" spans="22:32" x14ac:dyDescent="0.35">
      <c r="V120"/>
      <c r="W120"/>
      <c r="X120"/>
      <c r="Y120"/>
      <c r="Z120"/>
      <c r="AB120"/>
      <c r="AC120"/>
      <c r="AD120"/>
      <c r="AE120"/>
      <c r="AF120"/>
    </row>
    <row r="121" spans="22:32" x14ac:dyDescent="0.35">
      <c r="V121"/>
      <c r="W121"/>
      <c r="X121"/>
      <c r="Y121"/>
      <c r="Z121"/>
      <c r="AB121"/>
      <c r="AC121"/>
      <c r="AD121"/>
      <c r="AE121"/>
      <c r="AF121"/>
    </row>
    <row r="122" spans="22:32" x14ac:dyDescent="0.35">
      <c r="V122"/>
      <c r="W122"/>
      <c r="X122"/>
      <c r="Y122"/>
      <c r="Z122"/>
      <c r="AB122"/>
      <c r="AC122"/>
      <c r="AD122"/>
      <c r="AE122"/>
      <c r="AF122"/>
    </row>
    <row r="123" spans="22:32" x14ac:dyDescent="0.35">
      <c r="V123"/>
      <c r="W123"/>
      <c r="X123"/>
      <c r="Y123"/>
      <c r="Z123"/>
      <c r="AB123"/>
      <c r="AC123"/>
      <c r="AD123"/>
      <c r="AE123"/>
      <c r="AF123"/>
    </row>
    <row r="124" spans="22:32" x14ac:dyDescent="0.35">
      <c r="V124"/>
      <c r="W124"/>
      <c r="X124"/>
      <c r="Y124"/>
      <c r="Z124"/>
      <c r="AB124"/>
      <c r="AC124"/>
      <c r="AD124"/>
      <c r="AE124"/>
      <c r="AF124"/>
    </row>
    <row r="125" spans="22:32" x14ac:dyDescent="0.35">
      <c r="V125"/>
      <c r="W125"/>
      <c r="X125"/>
      <c r="Y125"/>
      <c r="Z125"/>
      <c r="AB125"/>
      <c r="AC125"/>
      <c r="AD125"/>
      <c r="AE125"/>
      <c r="AF125"/>
    </row>
    <row r="126" spans="22:32" x14ac:dyDescent="0.35">
      <c r="V126"/>
      <c r="W126"/>
      <c r="X126"/>
      <c r="Y126"/>
      <c r="Z126"/>
      <c r="AB126"/>
      <c r="AC126"/>
      <c r="AD126"/>
      <c r="AE126"/>
      <c r="AF126"/>
    </row>
    <row r="127" spans="22:32" x14ac:dyDescent="0.35">
      <c r="V127"/>
      <c r="W127"/>
      <c r="X127"/>
      <c r="Y127"/>
      <c r="Z127"/>
      <c r="AB127"/>
      <c r="AC127"/>
      <c r="AD127"/>
      <c r="AE127"/>
      <c r="AF127"/>
    </row>
    <row r="128" spans="22:32" x14ac:dyDescent="0.35">
      <c r="V128"/>
      <c r="W128"/>
      <c r="X128"/>
      <c r="Y128"/>
      <c r="Z128"/>
      <c r="AB128"/>
      <c r="AC128"/>
      <c r="AD128"/>
      <c r="AE128"/>
      <c r="AF128"/>
    </row>
    <row r="129" spans="22:32" x14ac:dyDescent="0.35">
      <c r="V129"/>
      <c r="W129"/>
      <c r="X129"/>
      <c r="Y129"/>
      <c r="Z129"/>
      <c r="AB129"/>
      <c r="AC129"/>
      <c r="AD129"/>
      <c r="AE129"/>
      <c r="AF129"/>
    </row>
    <row r="130" spans="22:32" x14ac:dyDescent="0.35">
      <c r="V130"/>
      <c r="W130"/>
      <c r="X130"/>
      <c r="Y130"/>
      <c r="Z130"/>
      <c r="AB130"/>
      <c r="AC130"/>
      <c r="AD130"/>
      <c r="AE130"/>
      <c r="AF130"/>
    </row>
    <row r="131" spans="22:32" x14ac:dyDescent="0.35">
      <c r="V131"/>
      <c r="W131"/>
      <c r="X131"/>
      <c r="Y131"/>
      <c r="Z131"/>
      <c r="AB131"/>
      <c r="AC131"/>
      <c r="AD131"/>
      <c r="AE131"/>
      <c r="AF131"/>
    </row>
    <row r="132" spans="22:32" x14ac:dyDescent="0.35">
      <c r="V132"/>
      <c r="W132"/>
      <c r="X132"/>
      <c r="Y132"/>
      <c r="Z132"/>
      <c r="AB132"/>
      <c r="AC132"/>
      <c r="AD132"/>
      <c r="AE132"/>
      <c r="AF132"/>
    </row>
    <row r="133" spans="22:32" x14ac:dyDescent="0.35">
      <c r="V133"/>
      <c r="W133"/>
      <c r="X133"/>
      <c r="Y133"/>
      <c r="Z133"/>
      <c r="AB133"/>
      <c r="AC133"/>
      <c r="AD133"/>
      <c r="AE133"/>
      <c r="AF133"/>
    </row>
    <row r="134" spans="22:32" x14ac:dyDescent="0.35">
      <c r="V134"/>
      <c r="W134"/>
      <c r="X134"/>
      <c r="Y134"/>
      <c r="Z134"/>
      <c r="AB134"/>
      <c r="AC134"/>
      <c r="AD134"/>
      <c r="AE134"/>
      <c r="AF134"/>
    </row>
    <row r="135" spans="22:32" x14ac:dyDescent="0.35">
      <c r="V135"/>
      <c r="W135"/>
      <c r="X135"/>
      <c r="Y135"/>
      <c r="Z135"/>
      <c r="AB135"/>
      <c r="AC135"/>
      <c r="AD135"/>
      <c r="AE135"/>
      <c r="AF135"/>
    </row>
    <row r="136" spans="22:32" x14ac:dyDescent="0.35">
      <c r="V136"/>
      <c r="W136"/>
      <c r="X136"/>
      <c r="Y136"/>
      <c r="Z136"/>
      <c r="AB136"/>
      <c r="AC136"/>
      <c r="AD136"/>
      <c r="AE136"/>
      <c r="AF136"/>
    </row>
    <row r="137" spans="22:32" x14ac:dyDescent="0.35">
      <c r="V137"/>
      <c r="W137"/>
      <c r="X137"/>
      <c r="Y137"/>
      <c r="Z137"/>
      <c r="AB137"/>
      <c r="AC137"/>
      <c r="AD137"/>
      <c r="AE137"/>
      <c r="AF137"/>
    </row>
    <row r="138" spans="22:32" x14ac:dyDescent="0.35">
      <c r="V138"/>
      <c r="W138"/>
      <c r="X138"/>
      <c r="Y138"/>
      <c r="Z138"/>
      <c r="AB138"/>
      <c r="AC138"/>
      <c r="AD138"/>
      <c r="AE138"/>
      <c r="AF138"/>
    </row>
    <row r="139" spans="22:32" x14ac:dyDescent="0.35">
      <c r="V139"/>
      <c r="W139"/>
      <c r="X139"/>
      <c r="Y139"/>
      <c r="Z139"/>
      <c r="AB139"/>
      <c r="AC139"/>
      <c r="AD139"/>
      <c r="AE139"/>
      <c r="AF139"/>
    </row>
    <row r="140" spans="22:32" x14ac:dyDescent="0.35">
      <c r="V140"/>
      <c r="W140"/>
      <c r="X140"/>
      <c r="Y140"/>
      <c r="Z140"/>
      <c r="AB140"/>
      <c r="AC140"/>
      <c r="AD140"/>
      <c r="AE140"/>
      <c r="AF140"/>
    </row>
    <row r="141" spans="22:32" x14ac:dyDescent="0.35">
      <c r="V141"/>
      <c r="W141"/>
      <c r="X141"/>
      <c r="Y141"/>
      <c r="Z141"/>
      <c r="AB141"/>
      <c r="AC141"/>
      <c r="AD141"/>
      <c r="AE141"/>
      <c r="AF141"/>
    </row>
    <row r="142" spans="22:32" x14ac:dyDescent="0.35">
      <c r="V142"/>
      <c r="W142"/>
      <c r="X142"/>
      <c r="Y142"/>
      <c r="Z142"/>
      <c r="AB142"/>
      <c r="AC142"/>
      <c r="AD142"/>
      <c r="AE142"/>
      <c r="AF142"/>
    </row>
    <row r="143" spans="22:32" x14ac:dyDescent="0.35">
      <c r="V143"/>
      <c r="W143"/>
      <c r="X143"/>
      <c r="Y143"/>
      <c r="Z143"/>
      <c r="AB143"/>
      <c r="AC143"/>
      <c r="AD143"/>
      <c r="AE143"/>
      <c r="AF143"/>
    </row>
    <row r="144" spans="22:32" x14ac:dyDescent="0.35">
      <c r="V144"/>
      <c r="W144"/>
      <c r="X144"/>
      <c r="Y144"/>
      <c r="Z144"/>
      <c r="AB144"/>
      <c r="AC144"/>
      <c r="AD144"/>
      <c r="AE144"/>
      <c r="AF144"/>
    </row>
    <row r="145" spans="22:32" x14ac:dyDescent="0.35">
      <c r="V145"/>
      <c r="W145"/>
      <c r="X145"/>
      <c r="Y145"/>
      <c r="Z145"/>
      <c r="AB145"/>
      <c r="AC145"/>
      <c r="AD145"/>
      <c r="AE145"/>
      <c r="AF145"/>
    </row>
    <row r="146" spans="22:32" x14ac:dyDescent="0.35">
      <c r="V146"/>
      <c r="W146"/>
      <c r="X146"/>
      <c r="Y146"/>
      <c r="Z146"/>
      <c r="AB146"/>
      <c r="AC146"/>
      <c r="AD146"/>
      <c r="AE146"/>
      <c r="AF146"/>
    </row>
    <row r="147" spans="22:32" x14ac:dyDescent="0.35">
      <c r="V147"/>
      <c r="W147"/>
      <c r="X147"/>
      <c r="Y147"/>
      <c r="Z147"/>
      <c r="AB147"/>
      <c r="AC147"/>
      <c r="AD147"/>
      <c r="AE147"/>
      <c r="AF147"/>
    </row>
    <row r="148" spans="22:32" x14ac:dyDescent="0.35">
      <c r="V148"/>
      <c r="W148"/>
      <c r="X148"/>
      <c r="Y148"/>
      <c r="Z148"/>
      <c r="AB148"/>
      <c r="AC148"/>
      <c r="AD148"/>
      <c r="AE148"/>
      <c r="AF148"/>
    </row>
    <row r="149" spans="22:32" x14ac:dyDescent="0.35">
      <c r="V149"/>
      <c r="W149"/>
      <c r="X149"/>
      <c r="Y149"/>
      <c r="Z149"/>
      <c r="AB149"/>
      <c r="AC149"/>
      <c r="AD149"/>
      <c r="AE149"/>
      <c r="AF149"/>
    </row>
    <row r="150" spans="22:32" x14ac:dyDescent="0.35">
      <c r="V150"/>
      <c r="W150"/>
      <c r="X150"/>
      <c r="Y150"/>
      <c r="Z150"/>
      <c r="AB150"/>
      <c r="AC150"/>
      <c r="AD150"/>
      <c r="AE150"/>
      <c r="AF150"/>
    </row>
    <row r="151" spans="22:32" x14ac:dyDescent="0.35">
      <c r="V151"/>
      <c r="W151"/>
      <c r="X151"/>
      <c r="Y151"/>
      <c r="Z151"/>
      <c r="AB151"/>
      <c r="AC151"/>
      <c r="AD151"/>
      <c r="AE151"/>
      <c r="AF151"/>
    </row>
    <row r="152" spans="22:32" x14ac:dyDescent="0.35">
      <c r="V152"/>
      <c r="W152"/>
      <c r="X152"/>
      <c r="Y152"/>
      <c r="Z152"/>
      <c r="AB152"/>
      <c r="AC152"/>
      <c r="AD152"/>
      <c r="AE152"/>
      <c r="AF152"/>
    </row>
    <row r="153" spans="22:32" x14ac:dyDescent="0.35">
      <c r="V153"/>
      <c r="W153"/>
      <c r="X153"/>
      <c r="Y153"/>
      <c r="Z153"/>
      <c r="AB153"/>
      <c r="AC153"/>
      <c r="AD153"/>
      <c r="AE153"/>
      <c r="AF153"/>
    </row>
    <row r="154" spans="22:32" x14ac:dyDescent="0.35">
      <c r="V154"/>
      <c r="W154"/>
      <c r="X154"/>
      <c r="Y154"/>
      <c r="Z154"/>
      <c r="AB154"/>
      <c r="AC154"/>
      <c r="AD154"/>
      <c r="AE154"/>
      <c r="AF154"/>
    </row>
    <row r="155" spans="22:32" x14ac:dyDescent="0.35">
      <c r="V155"/>
      <c r="W155"/>
      <c r="X155"/>
      <c r="Y155"/>
      <c r="Z155"/>
      <c r="AB155"/>
      <c r="AC155"/>
      <c r="AD155"/>
      <c r="AE155"/>
      <c r="AF155"/>
    </row>
    <row r="156" spans="22:32" x14ac:dyDescent="0.35">
      <c r="V156"/>
      <c r="W156"/>
      <c r="X156"/>
      <c r="Y156"/>
      <c r="Z156"/>
      <c r="AB156"/>
      <c r="AC156"/>
      <c r="AD156"/>
      <c r="AE156"/>
      <c r="AF156"/>
    </row>
    <row r="157" spans="22:32" x14ac:dyDescent="0.35">
      <c r="V157"/>
      <c r="W157"/>
      <c r="X157"/>
      <c r="Y157"/>
      <c r="Z157"/>
      <c r="AB157"/>
      <c r="AC157"/>
      <c r="AD157"/>
      <c r="AE157"/>
      <c r="AF157"/>
    </row>
    <row r="158" spans="22:32" x14ac:dyDescent="0.35">
      <c r="V158"/>
      <c r="W158"/>
      <c r="X158"/>
      <c r="Y158"/>
      <c r="Z158"/>
      <c r="AB158"/>
      <c r="AC158"/>
      <c r="AD158"/>
      <c r="AE158"/>
      <c r="AF158"/>
    </row>
    <row r="159" spans="22:32" x14ac:dyDescent="0.35">
      <c r="V159"/>
      <c r="W159"/>
      <c r="X159"/>
      <c r="Y159"/>
      <c r="Z159"/>
      <c r="AB159"/>
      <c r="AC159"/>
      <c r="AD159"/>
      <c r="AE159"/>
      <c r="AF159"/>
    </row>
    <row r="160" spans="22:32" x14ac:dyDescent="0.35">
      <c r="V160"/>
      <c r="W160"/>
      <c r="X160"/>
      <c r="Y160"/>
      <c r="Z160"/>
      <c r="AB160"/>
      <c r="AC160"/>
      <c r="AD160"/>
      <c r="AE160"/>
      <c r="AF160"/>
    </row>
    <row r="161" spans="22:32" x14ac:dyDescent="0.35">
      <c r="V161"/>
      <c r="W161"/>
      <c r="X161"/>
      <c r="Y161"/>
      <c r="Z161"/>
      <c r="AB161"/>
      <c r="AC161"/>
      <c r="AD161"/>
      <c r="AE161"/>
      <c r="AF161"/>
    </row>
    <row r="162" spans="22:32" x14ac:dyDescent="0.35">
      <c r="V162"/>
      <c r="W162"/>
      <c r="X162"/>
      <c r="Y162"/>
      <c r="Z162"/>
      <c r="AB162"/>
      <c r="AC162"/>
      <c r="AD162"/>
      <c r="AE162"/>
      <c r="AF162"/>
    </row>
    <row r="163" spans="22:32" x14ac:dyDescent="0.35">
      <c r="V163"/>
      <c r="W163"/>
      <c r="X163"/>
      <c r="Y163"/>
      <c r="Z163"/>
      <c r="AB163"/>
      <c r="AC163"/>
      <c r="AD163"/>
      <c r="AE163"/>
      <c r="AF163"/>
    </row>
    <row r="164" spans="22:32" x14ac:dyDescent="0.35">
      <c r="V164"/>
      <c r="W164"/>
      <c r="X164"/>
      <c r="Y164"/>
      <c r="Z164"/>
      <c r="AB164"/>
      <c r="AC164"/>
      <c r="AD164"/>
      <c r="AE164"/>
      <c r="AF164"/>
    </row>
    <row r="165" spans="22:32" x14ac:dyDescent="0.35">
      <c r="V165"/>
      <c r="W165"/>
      <c r="X165"/>
      <c r="Y165"/>
      <c r="Z165"/>
      <c r="AB165"/>
      <c r="AC165"/>
      <c r="AD165"/>
      <c r="AE165"/>
      <c r="AF165"/>
    </row>
    <row r="166" spans="22:32" x14ac:dyDescent="0.35">
      <c r="V166"/>
      <c r="W166"/>
      <c r="X166"/>
      <c r="Y166"/>
      <c r="Z166"/>
      <c r="AB166"/>
      <c r="AC166"/>
      <c r="AD166"/>
      <c r="AE166"/>
      <c r="AF166"/>
    </row>
    <row r="167" spans="22:32" x14ac:dyDescent="0.35">
      <c r="V167"/>
      <c r="W167"/>
      <c r="X167"/>
      <c r="Y167"/>
      <c r="Z167"/>
      <c r="AB167"/>
      <c r="AC167"/>
      <c r="AD167"/>
      <c r="AE167"/>
      <c r="AF167"/>
    </row>
    <row r="168" spans="22:32" x14ac:dyDescent="0.35">
      <c r="V168"/>
      <c r="W168"/>
      <c r="X168"/>
      <c r="Y168"/>
      <c r="Z168"/>
      <c r="AB168"/>
      <c r="AC168"/>
      <c r="AD168"/>
      <c r="AE168"/>
      <c r="AF168"/>
    </row>
    <row r="169" spans="22:32" x14ac:dyDescent="0.35">
      <c r="V169"/>
      <c r="W169"/>
      <c r="X169"/>
      <c r="Y169"/>
      <c r="Z169"/>
      <c r="AB169"/>
      <c r="AC169"/>
      <c r="AD169"/>
      <c r="AE169"/>
      <c r="AF169"/>
    </row>
    <row r="170" spans="22:32" x14ac:dyDescent="0.35">
      <c r="V170"/>
      <c r="W170"/>
      <c r="X170"/>
      <c r="Y170"/>
      <c r="Z170"/>
      <c r="AB170"/>
      <c r="AC170"/>
      <c r="AD170"/>
      <c r="AE170"/>
      <c r="AF170"/>
    </row>
    <row r="171" spans="22:32" x14ac:dyDescent="0.35">
      <c r="V171"/>
      <c r="W171"/>
      <c r="X171"/>
      <c r="Y171"/>
      <c r="Z171"/>
      <c r="AB171"/>
      <c r="AC171"/>
      <c r="AD171"/>
      <c r="AE171"/>
      <c r="AF171"/>
    </row>
    <row r="172" spans="22:32" x14ac:dyDescent="0.35">
      <c r="V172"/>
      <c r="W172"/>
      <c r="X172"/>
      <c r="Y172"/>
      <c r="Z172"/>
      <c r="AB172"/>
      <c r="AC172"/>
      <c r="AD172"/>
      <c r="AE172"/>
      <c r="AF172"/>
    </row>
    <row r="173" spans="22:32" x14ac:dyDescent="0.35">
      <c r="V173"/>
      <c r="W173"/>
      <c r="X173"/>
      <c r="Y173"/>
      <c r="Z173"/>
      <c r="AB173"/>
      <c r="AC173"/>
      <c r="AD173"/>
      <c r="AE173"/>
      <c r="AF173"/>
    </row>
    <row r="174" spans="22:32" x14ac:dyDescent="0.35">
      <c r="V174"/>
      <c r="W174"/>
      <c r="X174"/>
      <c r="Y174"/>
      <c r="Z174"/>
      <c r="AB174"/>
      <c r="AC174"/>
      <c r="AD174"/>
      <c r="AE174"/>
      <c r="AF174"/>
    </row>
    <row r="175" spans="22:32" x14ac:dyDescent="0.35">
      <c r="V175"/>
      <c r="W175"/>
      <c r="X175"/>
      <c r="Y175"/>
      <c r="Z175"/>
      <c r="AB175"/>
      <c r="AC175"/>
      <c r="AD175"/>
      <c r="AE175"/>
      <c r="AF175"/>
    </row>
    <row r="176" spans="22:32" x14ac:dyDescent="0.35">
      <c r="V176"/>
      <c r="W176"/>
      <c r="X176"/>
      <c r="Y176"/>
      <c r="Z176"/>
      <c r="AB176"/>
      <c r="AC176"/>
      <c r="AD176"/>
      <c r="AE176"/>
      <c r="AF176"/>
    </row>
    <row r="177" spans="22:32" x14ac:dyDescent="0.35">
      <c r="V177"/>
      <c r="W177"/>
      <c r="X177"/>
      <c r="Y177"/>
      <c r="Z177"/>
      <c r="AB177"/>
      <c r="AC177"/>
      <c r="AD177"/>
      <c r="AE177"/>
      <c r="AF177"/>
    </row>
    <row r="178" spans="22:32" x14ac:dyDescent="0.35">
      <c r="V178"/>
      <c r="W178"/>
      <c r="X178"/>
      <c r="Y178"/>
      <c r="Z178"/>
      <c r="AB178"/>
      <c r="AC178"/>
      <c r="AD178"/>
      <c r="AE178"/>
      <c r="AF178"/>
    </row>
    <row r="179" spans="22:32" x14ac:dyDescent="0.35">
      <c r="V179"/>
      <c r="W179"/>
      <c r="X179"/>
      <c r="Y179"/>
      <c r="Z179"/>
      <c r="AB179"/>
      <c r="AC179"/>
      <c r="AD179"/>
      <c r="AE179"/>
      <c r="AF179"/>
    </row>
    <row r="180" spans="22:32" x14ac:dyDescent="0.35">
      <c r="V180"/>
      <c r="W180"/>
      <c r="X180"/>
      <c r="Y180"/>
      <c r="Z180"/>
      <c r="AB180"/>
      <c r="AC180"/>
      <c r="AD180"/>
      <c r="AE180"/>
      <c r="AF180"/>
    </row>
    <row r="181" spans="22:32" x14ac:dyDescent="0.35">
      <c r="V181"/>
      <c r="W181"/>
      <c r="X181"/>
      <c r="Y181"/>
      <c r="Z181"/>
      <c r="AB181"/>
      <c r="AC181"/>
      <c r="AD181"/>
      <c r="AE181"/>
      <c r="AF181"/>
    </row>
    <row r="182" spans="22:32" x14ac:dyDescent="0.35">
      <c r="V182"/>
      <c r="W182"/>
      <c r="X182"/>
      <c r="Y182"/>
      <c r="Z182"/>
      <c r="AB182"/>
      <c r="AC182"/>
      <c r="AD182"/>
      <c r="AE182"/>
      <c r="AF182"/>
    </row>
    <row r="183" spans="22:32" x14ac:dyDescent="0.35">
      <c r="V183"/>
      <c r="W183"/>
      <c r="X183"/>
      <c r="Y183"/>
      <c r="Z183"/>
      <c r="AB183"/>
      <c r="AC183"/>
      <c r="AD183"/>
      <c r="AE183"/>
      <c r="AF183"/>
    </row>
    <row r="184" spans="22:32" x14ac:dyDescent="0.35">
      <c r="V184"/>
      <c r="W184"/>
      <c r="X184"/>
      <c r="Y184"/>
      <c r="Z184"/>
      <c r="AB184"/>
      <c r="AC184"/>
      <c r="AD184"/>
      <c r="AE184"/>
      <c r="AF184"/>
    </row>
    <row r="185" spans="22:32" x14ac:dyDescent="0.35">
      <c r="V185"/>
      <c r="W185"/>
      <c r="X185"/>
      <c r="Y185"/>
      <c r="Z185"/>
      <c r="AB185"/>
      <c r="AC185"/>
      <c r="AD185"/>
      <c r="AE185"/>
      <c r="AF185"/>
    </row>
    <row r="186" spans="22:32" x14ac:dyDescent="0.35">
      <c r="V186"/>
      <c r="W186"/>
      <c r="X186"/>
      <c r="Y186"/>
      <c r="Z186"/>
      <c r="AB186"/>
      <c r="AC186"/>
      <c r="AD186"/>
      <c r="AE186"/>
      <c r="AF186"/>
    </row>
    <row r="187" spans="22:32" x14ac:dyDescent="0.35">
      <c r="V187"/>
      <c r="W187"/>
      <c r="X187"/>
      <c r="Y187"/>
      <c r="Z187"/>
      <c r="AB187"/>
      <c r="AC187"/>
      <c r="AD187"/>
      <c r="AE187"/>
      <c r="AF187"/>
    </row>
    <row r="188" spans="22:32" x14ac:dyDescent="0.35">
      <c r="V188"/>
      <c r="W188"/>
      <c r="X188"/>
      <c r="Y188"/>
      <c r="Z188"/>
      <c r="AB188"/>
      <c r="AC188"/>
      <c r="AD188"/>
      <c r="AE188"/>
      <c r="AF188"/>
    </row>
    <row r="189" spans="22:32" x14ac:dyDescent="0.35">
      <c r="V189"/>
      <c r="W189"/>
      <c r="X189"/>
      <c r="Y189"/>
      <c r="Z189"/>
      <c r="AB189"/>
      <c r="AC189"/>
      <c r="AD189"/>
      <c r="AE189"/>
      <c r="AF189"/>
    </row>
    <row r="190" spans="22:32" x14ac:dyDescent="0.35">
      <c r="V190"/>
      <c r="W190"/>
      <c r="X190"/>
      <c r="Y190"/>
      <c r="Z190"/>
      <c r="AB190"/>
      <c r="AC190"/>
      <c r="AD190"/>
      <c r="AE190"/>
      <c r="AF190"/>
    </row>
    <row r="191" spans="22:32" x14ac:dyDescent="0.35">
      <c r="V191"/>
      <c r="W191"/>
      <c r="X191"/>
      <c r="Y191"/>
      <c r="Z191"/>
      <c r="AB191"/>
      <c r="AC191"/>
      <c r="AD191"/>
      <c r="AE191"/>
      <c r="AF191"/>
    </row>
    <row r="192" spans="22:32" x14ac:dyDescent="0.35">
      <c r="V192"/>
      <c r="W192"/>
      <c r="X192"/>
      <c r="Y192"/>
      <c r="Z192"/>
      <c r="AB192"/>
      <c r="AC192"/>
      <c r="AD192"/>
      <c r="AE192"/>
      <c r="AF192"/>
    </row>
    <row r="193" spans="22:32" x14ac:dyDescent="0.35">
      <c r="V193"/>
      <c r="W193"/>
      <c r="X193"/>
      <c r="Y193"/>
      <c r="Z193"/>
      <c r="AB193"/>
      <c r="AC193"/>
      <c r="AD193"/>
      <c r="AE193"/>
      <c r="AF193"/>
    </row>
    <row r="194" spans="22:32" x14ac:dyDescent="0.35">
      <c r="V194"/>
      <c r="W194"/>
      <c r="X194"/>
      <c r="Y194"/>
      <c r="Z194"/>
      <c r="AB194"/>
      <c r="AC194"/>
      <c r="AD194"/>
      <c r="AE194"/>
      <c r="AF194"/>
    </row>
    <row r="195" spans="22:32" x14ac:dyDescent="0.35">
      <c r="V195"/>
      <c r="W195"/>
      <c r="X195"/>
      <c r="Y195"/>
      <c r="Z195"/>
      <c r="AB195"/>
      <c r="AC195"/>
      <c r="AD195"/>
      <c r="AE195"/>
      <c r="AF195"/>
    </row>
    <row r="196" spans="22:32" x14ac:dyDescent="0.35">
      <c r="V196"/>
      <c r="W196"/>
      <c r="X196"/>
      <c r="Y196"/>
      <c r="Z196"/>
      <c r="AB196"/>
      <c r="AC196"/>
      <c r="AD196"/>
      <c r="AE196"/>
      <c r="AF196"/>
    </row>
    <row r="197" spans="22:32" x14ac:dyDescent="0.35">
      <c r="V197"/>
      <c r="W197"/>
      <c r="X197"/>
      <c r="Y197"/>
      <c r="Z197"/>
      <c r="AB197"/>
      <c r="AC197"/>
      <c r="AD197"/>
      <c r="AE197"/>
      <c r="AF197"/>
    </row>
    <row r="198" spans="22:32" x14ac:dyDescent="0.35">
      <c r="V198"/>
      <c r="W198"/>
      <c r="X198"/>
      <c r="Y198"/>
      <c r="Z198"/>
      <c r="AB198"/>
      <c r="AC198"/>
      <c r="AD198"/>
      <c r="AE198"/>
      <c r="AF198"/>
    </row>
    <row r="199" spans="22:32" x14ac:dyDescent="0.35">
      <c r="V199"/>
      <c r="W199"/>
      <c r="X199"/>
      <c r="Y199"/>
      <c r="Z199"/>
      <c r="AB199"/>
      <c r="AC199"/>
      <c r="AD199"/>
      <c r="AE199"/>
      <c r="AF199"/>
    </row>
    <row r="200" spans="22:32" x14ac:dyDescent="0.35">
      <c r="V200"/>
      <c r="W200"/>
      <c r="X200"/>
      <c r="Y200"/>
      <c r="Z200"/>
      <c r="AB200"/>
      <c r="AC200"/>
      <c r="AD200"/>
      <c r="AE200"/>
      <c r="AF200"/>
    </row>
    <row r="201" spans="22:32" x14ac:dyDescent="0.35">
      <c r="V201"/>
      <c r="W201"/>
      <c r="X201"/>
      <c r="Y201"/>
      <c r="Z201"/>
      <c r="AB201"/>
      <c r="AC201"/>
      <c r="AD201"/>
      <c r="AE201"/>
      <c r="AF201"/>
    </row>
    <row r="202" spans="22:32" x14ac:dyDescent="0.35">
      <c r="V202"/>
      <c r="W202"/>
      <c r="X202"/>
      <c r="Y202"/>
      <c r="Z202"/>
      <c r="AB202"/>
      <c r="AC202"/>
      <c r="AD202"/>
      <c r="AE202"/>
      <c r="AF202"/>
    </row>
    <row r="203" spans="22:32" x14ac:dyDescent="0.35">
      <c r="V203"/>
      <c r="W203"/>
      <c r="X203"/>
      <c r="Y203"/>
      <c r="Z203"/>
      <c r="AB203"/>
      <c r="AC203"/>
      <c r="AD203"/>
      <c r="AE203"/>
      <c r="AF203"/>
    </row>
    <row r="204" spans="22:32" x14ac:dyDescent="0.35">
      <c r="V204"/>
      <c r="W204"/>
      <c r="X204"/>
      <c r="Y204"/>
      <c r="Z204"/>
      <c r="AB204"/>
      <c r="AC204"/>
      <c r="AD204"/>
      <c r="AE204"/>
      <c r="AF204"/>
    </row>
    <row r="205" spans="22:32" x14ac:dyDescent="0.35">
      <c r="V205"/>
      <c r="W205"/>
      <c r="X205"/>
      <c r="Y205"/>
      <c r="Z205"/>
      <c r="AB205"/>
      <c r="AC205"/>
      <c r="AD205"/>
      <c r="AE205"/>
      <c r="AF205"/>
    </row>
    <row r="206" spans="22:32" x14ac:dyDescent="0.35">
      <c r="V206"/>
      <c r="W206"/>
      <c r="X206"/>
      <c r="Y206"/>
      <c r="Z206"/>
      <c r="AB206"/>
      <c r="AC206"/>
      <c r="AD206"/>
      <c r="AE206"/>
      <c r="AF206"/>
    </row>
    <row r="207" spans="22:32" x14ac:dyDescent="0.35">
      <c r="V207"/>
      <c r="W207"/>
      <c r="X207"/>
      <c r="Y207"/>
      <c r="Z207"/>
      <c r="AB207"/>
      <c r="AC207"/>
      <c r="AD207"/>
      <c r="AE207"/>
      <c r="AF207"/>
    </row>
    <row r="208" spans="22:32" x14ac:dyDescent="0.35">
      <c r="V208"/>
      <c r="W208"/>
      <c r="X208"/>
      <c r="Y208"/>
      <c r="Z208"/>
      <c r="AB208"/>
      <c r="AC208"/>
      <c r="AD208"/>
      <c r="AE208"/>
      <c r="AF208"/>
    </row>
    <row r="209" spans="22:32" x14ac:dyDescent="0.35">
      <c r="V209"/>
      <c r="W209"/>
      <c r="X209"/>
      <c r="Y209"/>
      <c r="Z209"/>
      <c r="AB209"/>
      <c r="AC209"/>
      <c r="AD209"/>
      <c r="AE209"/>
      <c r="AF209"/>
    </row>
    <row r="210" spans="22:32" x14ac:dyDescent="0.35">
      <c r="V210"/>
      <c r="W210"/>
      <c r="X210"/>
      <c r="Y210"/>
      <c r="Z210"/>
      <c r="AB210"/>
      <c r="AC210"/>
      <c r="AD210"/>
      <c r="AE210"/>
      <c r="AF210"/>
    </row>
    <row r="211" spans="22:32" x14ac:dyDescent="0.35">
      <c r="V211"/>
      <c r="W211"/>
      <c r="X211"/>
      <c r="Y211"/>
      <c r="Z211"/>
      <c r="AB211"/>
      <c r="AC211"/>
      <c r="AD211"/>
      <c r="AE211"/>
      <c r="AF211"/>
    </row>
    <row r="212" spans="22:32" x14ac:dyDescent="0.35">
      <c r="V212"/>
      <c r="W212"/>
      <c r="X212"/>
      <c r="Y212"/>
      <c r="Z212"/>
      <c r="AB212"/>
      <c r="AC212"/>
      <c r="AD212"/>
      <c r="AE212"/>
      <c r="AF212"/>
    </row>
    <row r="213" spans="22:32" x14ac:dyDescent="0.35">
      <c r="V213"/>
      <c r="W213"/>
      <c r="X213"/>
      <c r="Y213"/>
      <c r="Z213"/>
      <c r="AB213"/>
      <c r="AC213"/>
      <c r="AD213"/>
      <c r="AE213"/>
      <c r="AF213"/>
    </row>
    <row r="214" spans="22:32" x14ac:dyDescent="0.35">
      <c r="V214"/>
      <c r="W214"/>
      <c r="X214"/>
      <c r="Y214"/>
      <c r="Z214"/>
      <c r="AB214"/>
      <c r="AC214"/>
      <c r="AD214"/>
      <c r="AE214"/>
      <c r="AF214"/>
    </row>
    <row r="215" spans="22:32" x14ac:dyDescent="0.35">
      <c r="V215"/>
      <c r="W215"/>
      <c r="X215"/>
      <c r="Y215"/>
      <c r="Z215"/>
      <c r="AB215"/>
      <c r="AC215"/>
      <c r="AD215"/>
      <c r="AE215"/>
      <c r="AF215"/>
    </row>
    <row r="216" spans="22:32" x14ac:dyDescent="0.35">
      <c r="V216"/>
      <c r="W216"/>
      <c r="X216"/>
      <c r="Y216"/>
      <c r="Z216"/>
      <c r="AB216"/>
      <c r="AC216"/>
      <c r="AD216"/>
      <c r="AE216"/>
      <c r="AF216"/>
    </row>
    <row r="217" spans="22:32" x14ac:dyDescent="0.35">
      <c r="V217"/>
      <c r="W217"/>
      <c r="X217"/>
      <c r="Y217"/>
      <c r="Z217"/>
      <c r="AB217"/>
      <c r="AC217"/>
      <c r="AD217"/>
      <c r="AE217"/>
      <c r="AF217"/>
    </row>
    <row r="218" spans="22:32" x14ac:dyDescent="0.35">
      <c r="V218"/>
      <c r="W218"/>
      <c r="X218"/>
      <c r="Y218"/>
      <c r="Z218"/>
      <c r="AB218"/>
      <c r="AC218"/>
      <c r="AD218"/>
      <c r="AE218"/>
      <c r="AF218"/>
    </row>
    <row r="219" spans="22:32" x14ac:dyDescent="0.35">
      <c r="V219"/>
      <c r="W219"/>
      <c r="X219"/>
      <c r="Y219"/>
      <c r="Z219"/>
      <c r="AB219"/>
      <c r="AC219"/>
      <c r="AD219"/>
      <c r="AE219"/>
      <c r="AF219"/>
    </row>
    <row r="220" spans="22:32" x14ac:dyDescent="0.35">
      <c r="V220"/>
      <c r="W220"/>
      <c r="X220"/>
      <c r="Y220"/>
      <c r="Z220"/>
      <c r="AB220"/>
      <c r="AC220"/>
      <c r="AD220"/>
      <c r="AE220"/>
      <c r="AF220"/>
    </row>
    <row r="221" spans="22:32" x14ac:dyDescent="0.35">
      <c r="V221"/>
      <c r="W221"/>
      <c r="X221"/>
      <c r="Y221"/>
      <c r="Z221"/>
      <c r="AB221"/>
      <c r="AC221"/>
      <c r="AD221"/>
      <c r="AE221"/>
      <c r="AF221"/>
    </row>
    <row r="222" spans="22:32" x14ac:dyDescent="0.35">
      <c r="V222"/>
      <c r="W222"/>
      <c r="X222"/>
      <c r="Y222"/>
      <c r="Z222"/>
      <c r="AB222"/>
      <c r="AC222"/>
      <c r="AD222"/>
      <c r="AE222"/>
      <c r="AF222"/>
    </row>
    <row r="223" spans="22:32" x14ac:dyDescent="0.35">
      <c r="V223"/>
      <c r="W223"/>
      <c r="X223"/>
      <c r="Y223"/>
      <c r="Z223"/>
      <c r="AB223"/>
      <c r="AC223"/>
      <c r="AD223"/>
      <c r="AE223"/>
      <c r="AF223"/>
    </row>
    <row r="224" spans="22:32" x14ac:dyDescent="0.35">
      <c r="V224"/>
      <c r="W224"/>
      <c r="X224"/>
      <c r="Y224"/>
      <c r="Z224"/>
      <c r="AB224"/>
      <c r="AC224"/>
      <c r="AD224"/>
      <c r="AE224"/>
      <c r="AF224"/>
    </row>
    <row r="225" spans="22:32" x14ac:dyDescent="0.35">
      <c r="V225"/>
      <c r="W225"/>
      <c r="X225"/>
      <c r="Y225"/>
      <c r="Z225"/>
      <c r="AB225"/>
      <c r="AC225"/>
      <c r="AD225"/>
      <c r="AE225"/>
      <c r="AF225"/>
    </row>
    <row r="226" spans="22:32" x14ac:dyDescent="0.35">
      <c r="V226"/>
      <c r="W226"/>
      <c r="X226"/>
      <c r="Y226"/>
      <c r="Z226"/>
      <c r="AB226"/>
      <c r="AC226"/>
      <c r="AD226"/>
      <c r="AE226"/>
      <c r="AF226"/>
    </row>
    <row r="227" spans="22:32" x14ac:dyDescent="0.35">
      <c r="V227"/>
      <c r="W227"/>
      <c r="X227"/>
      <c r="Y227"/>
      <c r="Z227"/>
      <c r="AB227"/>
      <c r="AC227"/>
      <c r="AD227"/>
      <c r="AE227"/>
      <c r="AF227"/>
    </row>
    <row r="228" spans="22:32" x14ac:dyDescent="0.35">
      <c r="V228"/>
      <c r="W228"/>
      <c r="X228"/>
      <c r="Y228"/>
      <c r="Z228"/>
      <c r="AB228"/>
      <c r="AC228"/>
      <c r="AD228"/>
      <c r="AE228"/>
      <c r="AF228"/>
    </row>
    <row r="229" spans="22:32" x14ac:dyDescent="0.35">
      <c r="V229"/>
      <c r="W229"/>
      <c r="X229"/>
      <c r="Y229"/>
      <c r="Z229"/>
      <c r="AB229"/>
      <c r="AC229"/>
      <c r="AD229"/>
      <c r="AE229"/>
      <c r="AF229"/>
    </row>
    <row r="230" spans="22:32" x14ac:dyDescent="0.35">
      <c r="V230"/>
      <c r="W230"/>
      <c r="X230"/>
      <c r="Y230"/>
      <c r="Z230"/>
      <c r="AB230"/>
      <c r="AC230"/>
      <c r="AD230"/>
      <c r="AE230"/>
      <c r="AF230"/>
    </row>
    <row r="231" spans="22:32" x14ac:dyDescent="0.35">
      <c r="V231"/>
      <c r="W231"/>
      <c r="X231"/>
      <c r="Y231"/>
      <c r="Z231"/>
      <c r="AB231"/>
      <c r="AC231"/>
      <c r="AD231"/>
      <c r="AE231"/>
      <c r="AF231"/>
    </row>
    <row r="232" spans="22:32" x14ac:dyDescent="0.35">
      <c r="V232"/>
      <c r="W232"/>
      <c r="X232"/>
      <c r="Y232"/>
      <c r="Z232"/>
      <c r="AB232"/>
      <c r="AC232"/>
      <c r="AD232"/>
      <c r="AE232"/>
      <c r="AF232"/>
    </row>
    <row r="233" spans="22:32" x14ac:dyDescent="0.35">
      <c r="V233"/>
      <c r="W233"/>
      <c r="X233"/>
      <c r="Y233"/>
      <c r="Z233"/>
      <c r="AB233"/>
      <c r="AC233"/>
      <c r="AD233"/>
      <c r="AE233"/>
      <c r="AF233"/>
    </row>
    <row r="234" spans="22:32" x14ac:dyDescent="0.35">
      <c r="V234"/>
      <c r="W234"/>
      <c r="X234"/>
      <c r="Y234"/>
      <c r="Z234"/>
      <c r="AB234"/>
      <c r="AC234"/>
      <c r="AD234"/>
      <c r="AE234"/>
      <c r="AF234"/>
    </row>
    <row r="235" spans="22:32" x14ac:dyDescent="0.35">
      <c r="V235"/>
      <c r="W235"/>
      <c r="X235"/>
      <c r="Y235"/>
      <c r="Z235"/>
      <c r="AB235"/>
      <c r="AC235"/>
      <c r="AD235"/>
      <c r="AE235"/>
      <c r="AF235"/>
    </row>
    <row r="236" spans="22:32" x14ac:dyDescent="0.35">
      <c r="V236"/>
      <c r="W236"/>
      <c r="X236"/>
      <c r="Y236"/>
      <c r="Z236"/>
      <c r="AB236"/>
      <c r="AC236"/>
      <c r="AD236"/>
      <c r="AE236"/>
      <c r="AF236"/>
    </row>
    <row r="237" spans="22:32" x14ac:dyDescent="0.35">
      <c r="V237"/>
      <c r="W237"/>
      <c r="X237"/>
      <c r="Y237"/>
      <c r="Z237"/>
      <c r="AB237"/>
      <c r="AC237"/>
      <c r="AD237"/>
      <c r="AE237"/>
      <c r="AF237"/>
    </row>
    <row r="238" spans="22:32" x14ac:dyDescent="0.35">
      <c r="V238"/>
      <c r="W238"/>
      <c r="X238"/>
      <c r="Y238"/>
      <c r="Z238"/>
      <c r="AB238"/>
      <c r="AC238"/>
      <c r="AD238"/>
      <c r="AE238"/>
      <c r="AF238"/>
    </row>
    <row r="239" spans="22:32" x14ac:dyDescent="0.35">
      <c r="V239"/>
      <c r="W239"/>
      <c r="X239"/>
      <c r="Y239"/>
      <c r="Z239"/>
      <c r="AB239"/>
      <c r="AC239"/>
      <c r="AD239"/>
      <c r="AE239"/>
      <c r="AF239"/>
    </row>
    <row r="240" spans="22:32" x14ac:dyDescent="0.35">
      <c r="V240"/>
      <c r="W240"/>
      <c r="X240"/>
      <c r="Y240"/>
      <c r="Z240"/>
      <c r="AB240"/>
      <c r="AC240"/>
      <c r="AD240"/>
      <c r="AE240"/>
      <c r="AF240"/>
    </row>
    <row r="241" spans="22:32" x14ac:dyDescent="0.35">
      <c r="V241"/>
      <c r="W241"/>
      <c r="X241"/>
      <c r="Y241"/>
      <c r="Z241"/>
      <c r="AB241"/>
      <c r="AC241"/>
      <c r="AD241"/>
      <c r="AE241"/>
      <c r="AF241"/>
    </row>
    <row r="242" spans="22:32" x14ac:dyDescent="0.35">
      <c r="V242"/>
      <c r="W242"/>
      <c r="X242"/>
      <c r="Y242"/>
      <c r="Z242"/>
      <c r="AB242"/>
      <c r="AC242"/>
      <c r="AD242"/>
      <c r="AE242"/>
      <c r="AF242"/>
    </row>
    <row r="243" spans="22:32" x14ac:dyDescent="0.35">
      <c r="V243"/>
      <c r="W243"/>
      <c r="X243"/>
      <c r="Y243"/>
      <c r="Z243"/>
      <c r="AB243"/>
      <c r="AC243"/>
      <c r="AD243"/>
      <c r="AE243"/>
      <c r="AF243"/>
    </row>
    <row r="244" spans="22:32" x14ac:dyDescent="0.35">
      <c r="V244"/>
      <c r="W244"/>
      <c r="X244"/>
      <c r="Y244"/>
      <c r="Z244"/>
      <c r="AB244"/>
      <c r="AC244"/>
      <c r="AD244"/>
      <c r="AE244"/>
      <c r="AF244"/>
    </row>
    <row r="245" spans="22:32" x14ac:dyDescent="0.35">
      <c r="V245"/>
      <c r="W245"/>
      <c r="X245"/>
      <c r="Y245"/>
      <c r="Z245"/>
      <c r="AB245"/>
      <c r="AC245"/>
      <c r="AD245"/>
      <c r="AE245"/>
      <c r="AF245"/>
    </row>
    <row r="246" spans="22:32" x14ac:dyDescent="0.35">
      <c r="V246"/>
      <c r="W246"/>
      <c r="X246"/>
      <c r="Y246"/>
      <c r="Z246"/>
      <c r="AB246"/>
      <c r="AC246"/>
      <c r="AD246"/>
      <c r="AE246"/>
      <c r="AF246"/>
    </row>
    <row r="247" spans="22:32" x14ac:dyDescent="0.35">
      <c r="V247"/>
      <c r="W247"/>
      <c r="X247"/>
      <c r="Y247"/>
      <c r="Z247"/>
      <c r="AB247"/>
      <c r="AC247"/>
      <c r="AD247"/>
      <c r="AE247"/>
      <c r="AF247"/>
    </row>
    <row r="248" spans="22:32" x14ac:dyDescent="0.35">
      <c r="V248"/>
      <c r="W248"/>
      <c r="X248"/>
      <c r="Y248"/>
      <c r="Z248"/>
      <c r="AB248"/>
      <c r="AC248"/>
      <c r="AD248"/>
      <c r="AE248"/>
      <c r="AF248"/>
    </row>
    <row r="249" spans="22:32" x14ac:dyDescent="0.35">
      <c r="V249"/>
      <c r="W249"/>
      <c r="X249"/>
      <c r="Y249"/>
      <c r="Z249"/>
      <c r="AB249"/>
      <c r="AC249"/>
      <c r="AD249"/>
      <c r="AE249"/>
      <c r="AF249"/>
    </row>
    <row r="250" spans="22:32" x14ac:dyDescent="0.35">
      <c r="V250"/>
      <c r="W250"/>
      <c r="X250"/>
      <c r="Y250"/>
      <c r="Z250"/>
      <c r="AB250"/>
      <c r="AC250"/>
      <c r="AD250"/>
      <c r="AE250"/>
      <c r="AF250"/>
    </row>
    <row r="251" spans="22:32" x14ac:dyDescent="0.35">
      <c r="V251"/>
      <c r="W251"/>
      <c r="X251"/>
      <c r="Y251"/>
      <c r="Z251"/>
      <c r="AB251"/>
      <c r="AC251"/>
      <c r="AD251"/>
      <c r="AE251"/>
      <c r="AF251"/>
    </row>
    <row r="252" spans="22:32" x14ac:dyDescent="0.35">
      <c r="V252"/>
      <c r="W252"/>
      <c r="X252"/>
      <c r="Y252"/>
      <c r="Z252"/>
      <c r="AB252"/>
      <c r="AC252"/>
      <c r="AD252"/>
      <c r="AE252"/>
      <c r="AF252"/>
    </row>
    <row r="253" spans="22:32" x14ac:dyDescent="0.35">
      <c r="V253"/>
      <c r="W253"/>
      <c r="X253"/>
      <c r="Y253"/>
      <c r="Z253"/>
      <c r="AB253"/>
      <c r="AC253"/>
      <c r="AD253"/>
      <c r="AE253"/>
      <c r="AF253"/>
    </row>
    <row r="254" spans="22:32" x14ac:dyDescent="0.35">
      <c r="V254"/>
      <c r="W254"/>
      <c r="X254"/>
      <c r="Y254"/>
      <c r="Z254"/>
      <c r="AB254"/>
      <c r="AC254"/>
      <c r="AD254"/>
      <c r="AE254"/>
      <c r="AF254"/>
    </row>
    <row r="255" spans="22:32" x14ac:dyDescent="0.35">
      <c r="V255"/>
      <c r="W255"/>
      <c r="X255"/>
      <c r="Y255"/>
      <c r="Z255"/>
      <c r="AB255"/>
      <c r="AC255"/>
      <c r="AD255"/>
      <c r="AE255"/>
      <c r="AF255"/>
    </row>
    <row r="256" spans="22:32" x14ac:dyDescent="0.35">
      <c r="V256"/>
      <c r="W256"/>
      <c r="X256"/>
      <c r="Y256"/>
      <c r="Z256"/>
      <c r="AB256"/>
      <c r="AC256"/>
      <c r="AD256"/>
      <c r="AE256"/>
      <c r="AF256"/>
    </row>
    <row r="257" spans="22:32" x14ac:dyDescent="0.35">
      <c r="V257"/>
      <c r="W257"/>
      <c r="X257"/>
      <c r="Y257"/>
      <c r="Z257"/>
      <c r="AB257"/>
      <c r="AC257"/>
      <c r="AD257"/>
      <c r="AE257"/>
      <c r="AF257"/>
    </row>
    <row r="258" spans="22:32" x14ac:dyDescent="0.35">
      <c r="V258"/>
      <c r="W258"/>
      <c r="X258"/>
      <c r="Y258"/>
      <c r="Z258"/>
      <c r="AB258"/>
      <c r="AC258"/>
      <c r="AD258"/>
      <c r="AE258"/>
      <c r="AF258"/>
    </row>
    <row r="259" spans="22:32" x14ac:dyDescent="0.35">
      <c r="V259"/>
      <c r="W259"/>
      <c r="X259"/>
      <c r="Y259"/>
      <c r="Z259"/>
      <c r="AB259"/>
      <c r="AC259"/>
      <c r="AD259"/>
      <c r="AE259"/>
      <c r="AF259"/>
    </row>
    <row r="260" spans="22:32" x14ac:dyDescent="0.35">
      <c r="V260"/>
      <c r="W260"/>
      <c r="X260"/>
      <c r="Y260"/>
      <c r="Z260"/>
      <c r="AB260"/>
      <c r="AC260"/>
      <c r="AD260"/>
      <c r="AE260"/>
      <c r="AF260"/>
    </row>
    <row r="261" spans="22:32" x14ac:dyDescent="0.35">
      <c r="V261"/>
      <c r="W261"/>
      <c r="X261"/>
      <c r="Y261"/>
      <c r="Z261"/>
      <c r="AB261"/>
      <c r="AC261"/>
      <c r="AD261"/>
      <c r="AE261"/>
      <c r="AF261"/>
    </row>
    <row r="262" spans="22:32" x14ac:dyDescent="0.35">
      <c r="V262"/>
      <c r="W262"/>
      <c r="X262"/>
      <c r="Y262"/>
      <c r="Z262"/>
      <c r="AB262"/>
      <c r="AC262"/>
      <c r="AD262"/>
      <c r="AE262"/>
      <c r="AF262"/>
    </row>
    <row r="263" spans="22:32" x14ac:dyDescent="0.35">
      <c r="V263"/>
      <c r="W263"/>
      <c r="X263"/>
      <c r="Y263"/>
      <c r="Z263"/>
      <c r="AB263"/>
      <c r="AC263"/>
      <c r="AD263"/>
      <c r="AE263"/>
      <c r="AF263"/>
    </row>
    <row r="264" spans="22:32" x14ac:dyDescent="0.35">
      <c r="V264"/>
      <c r="W264"/>
      <c r="X264"/>
      <c r="Y264"/>
      <c r="Z264"/>
      <c r="AB264"/>
      <c r="AC264"/>
      <c r="AD264"/>
      <c r="AE264"/>
      <c r="AF264"/>
    </row>
    <row r="265" spans="22:32" x14ac:dyDescent="0.35">
      <c r="V265"/>
      <c r="W265"/>
      <c r="X265"/>
      <c r="Y265"/>
      <c r="Z265"/>
      <c r="AB265"/>
      <c r="AC265"/>
      <c r="AD265"/>
      <c r="AE265"/>
      <c r="AF265"/>
    </row>
    <row r="266" spans="22:32" x14ac:dyDescent="0.35">
      <c r="V266"/>
      <c r="W266"/>
      <c r="X266"/>
      <c r="Y266"/>
      <c r="Z266"/>
      <c r="AB266"/>
      <c r="AC266"/>
      <c r="AD266"/>
      <c r="AE266"/>
      <c r="AF266"/>
    </row>
    <row r="267" spans="22:32" x14ac:dyDescent="0.35">
      <c r="V267"/>
      <c r="W267"/>
      <c r="X267"/>
      <c r="Y267"/>
      <c r="Z267"/>
      <c r="AB267"/>
      <c r="AC267"/>
      <c r="AD267"/>
      <c r="AE267"/>
      <c r="AF267"/>
    </row>
    <row r="268" spans="22:32" x14ac:dyDescent="0.35">
      <c r="V268"/>
      <c r="W268"/>
      <c r="X268"/>
      <c r="Y268"/>
      <c r="Z268"/>
      <c r="AB268"/>
      <c r="AC268"/>
      <c r="AD268"/>
      <c r="AE268"/>
      <c r="AF268"/>
    </row>
    <row r="269" spans="22:32" x14ac:dyDescent="0.35">
      <c r="V269"/>
      <c r="W269"/>
      <c r="X269"/>
      <c r="Y269"/>
      <c r="Z269"/>
      <c r="AB269"/>
      <c r="AC269"/>
      <c r="AD269"/>
      <c r="AE269"/>
      <c r="AF269"/>
    </row>
    <row r="270" spans="22:32" x14ac:dyDescent="0.35">
      <c r="V270"/>
      <c r="W270"/>
      <c r="X270"/>
      <c r="Y270"/>
      <c r="Z270"/>
      <c r="AB270"/>
      <c r="AC270"/>
      <c r="AD270"/>
      <c r="AE270"/>
      <c r="AF270"/>
    </row>
    <row r="271" spans="22:32" x14ac:dyDescent="0.35">
      <c r="V271"/>
      <c r="W271"/>
      <c r="X271"/>
      <c r="Y271"/>
      <c r="Z271"/>
      <c r="AB271"/>
      <c r="AC271"/>
      <c r="AD271"/>
      <c r="AE271"/>
      <c r="AF271"/>
    </row>
    <row r="272" spans="22:32" x14ac:dyDescent="0.35">
      <c r="V272"/>
      <c r="W272"/>
      <c r="X272"/>
      <c r="Y272"/>
      <c r="Z272"/>
      <c r="AB272"/>
      <c r="AC272"/>
      <c r="AD272"/>
      <c r="AE272"/>
      <c r="AF272"/>
    </row>
    <row r="273" spans="22:32" x14ac:dyDescent="0.35">
      <c r="V273"/>
      <c r="W273"/>
      <c r="X273"/>
      <c r="Y273"/>
      <c r="Z273"/>
      <c r="AB273"/>
      <c r="AC273"/>
      <c r="AD273"/>
      <c r="AE273"/>
      <c r="AF273"/>
    </row>
    <row r="274" spans="22:32" x14ac:dyDescent="0.35">
      <c r="V274"/>
      <c r="W274"/>
      <c r="X274"/>
      <c r="Y274"/>
      <c r="Z274"/>
      <c r="AB274"/>
      <c r="AC274"/>
      <c r="AD274"/>
      <c r="AE274"/>
      <c r="AF274"/>
    </row>
    <row r="275" spans="22:32" x14ac:dyDescent="0.35">
      <c r="V275"/>
      <c r="W275"/>
      <c r="X275"/>
      <c r="Y275"/>
      <c r="Z275"/>
      <c r="AB275"/>
      <c r="AC275"/>
      <c r="AD275"/>
      <c r="AE275"/>
      <c r="AF275"/>
    </row>
    <row r="276" spans="22:32" x14ac:dyDescent="0.35">
      <c r="V276"/>
      <c r="W276"/>
      <c r="X276"/>
      <c r="Y276"/>
      <c r="Z276"/>
      <c r="AB276"/>
      <c r="AC276"/>
      <c r="AD276"/>
      <c r="AE276"/>
      <c r="AF276"/>
    </row>
    <row r="277" spans="22:32" x14ac:dyDescent="0.35">
      <c r="V277"/>
      <c r="W277"/>
      <c r="X277"/>
      <c r="Y277"/>
      <c r="Z277"/>
      <c r="AB277"/>
      <c r="AC277"/>
      <c r="AD277"/>
      <c r="AE277"/>
      <c r="AF277"/>
    </row>
    <row r="278" spans="22:32" x14ac:dyDescent="0.35">
      <c r="V278"/>
      <c r="W278"/>
      <c r="X278"/>
      <c r="Y278"/>
      <c r="Z278"/>
      <c r="AB278"/>
      <c r="AC278"/>
      <c r="AD278"/>
      <c r="AE278"/>
      <c r="AF278"/>
    </row>
    <row r="279" spans="22:32" x14ac:dyDescent="0.35">
      <c r="V279"/>
      <c r="W279"/>
      <c r="X279"/>
      <c r="Y279"/>
      <c r="Z279"/>
      <c r="AB279"/>
      <c r="AC279"/>
      <c r="AD279"/>
      <c r="AE279"/>
      <c r="AF279"/>
    </row>
    <row r="280" spans="22:32" x14ac:dyDescent="0.35">
      <c r="V280"/>
      <c r="W280"/>
      <c r="X280"/>
      <c r="Y280"/>
      <c r="Z280"/>
      <c r="AB280"/>
      <c r="AC280"/>
      <c r="AD280"/>
      <c r="AE280"/>
      <c r="AF280"/>
    </row>
    <row r="281" spans="22:32" x14ac:dyDescent="0.35">
      <c r="V281"/>
      <c r="W281"/>
      <c r="X281"/>
      <c r="Y281"/>
      <c r="Z281"/>
      <c r="AB281"/>
      <c r="AC281"/>
      <c r="AD281"/>
      <c r="AE281"/>
      <c r="AF281"/>
    </row>
    <row r="282" spans="22:32" x14ac:dyDescent="0.35">
      <c r="V282"/>
      <c r="W282"/>
      <c r="X282"/>
      <c r="Y282"/>
      <c r="Z282"/>
      <c r="AB282"/>
      <c r="AC282"/>
      <c r="AD282"/>
      <c r="AE282"/>
      <c r="AF282"/>
    </row>
    <row r="283" spans="22:32" x14ac:dyDescent="0.35">
      <c r="V283"/>
      <c r="W283"/>
      <c r="X283"/>
      <c r="Y283"/>
      <c r="Z283"/>
      <c r="AB283"/>
      <c r="AC283"/>
      <c r="AD283"/>
      <c r="AE283"/>
      <c r="AF283"/>
    </row>
    <row r="284" spans="22:32" x14ac:dyDescent="0.35">
      <c r="V284"/>
      <c r="W284"/>
      <c r="X284"/>
      <c r="Y284"/>
      <c r="Z284"/>
      <c r="AB284"/>
      <c r="AC284"/>
      <c r="AD284"/>
      <c r="AE284"/>
      <c r="AF284"/>
    </row>
    <row r="285" spans="22:32" x14ac:dyDescent="0.35">
      <c r="V285"/>
      <c r="W285"/>
      <c r="X285"/>
      <c r="Y285"/>
      <c r="Z285"/>
      <c r="AB285"/>
      <c r="AC285"/>
      <c r="AD285"/>
      <c r="AE285"/>
      <c r="AF285"/>
    </row>
    <row r="286" spans="22:32" x14ac:dyDescent="0.35">
      <c r="V286"/>
      <c r="W286"/>
      <c r="X286"/>
      <c r="Y286"/>
      <c r="Z286"/>
      <c r="AB286"/>
      <c r="AC286"/>
      <c r="AD286"/>
      <c r="AE286"/>
      <c r="AF286"/>
    </row>
    <row r="287" spans="22:32" x14ac:dyDescent="0.35">
      <c r="V287"/>
      <c r="W287"/>
      <c r="X287"/>
      <c r="Y287"/>
      <c r="Z287"/>
      <c r="AB287"/>
      <c r="AC287"/>
      <c r="AD287"/>
      <c r="AE287"/>
      <c r="AF287"/>
    </row>
    <row r="288" spans="22:32" x14ac:dyDescent="0.35">
      <c r="V288"/>
      <c r="W288"/>
      <c r="X288"/>
      <c r="Y288"/>
      <c r="Z288"/>
      <c r="AB288"/>
      <c r="AC288"/>
      <c r="AD288"/>
      <c r="AE288"/>
      <c r="AF288"/>
    </row>
    <row r="289" spans="22:32" x14ac:dyDescent="0.35">
      <c r="V289"/>
      <c r="W289"/>
      <c r="X289"/>
      <c r="Y289"/>
      <c r="Z289"/>
      <c r="AB289"/>
      <c r="AC289"/>
      <c r="AD289"/>
      <c r="AE289"/>
      <c r="AF289"/>
    </row>
    <row r="290" spans="22:32" x14ac:dyDescent="0.35">
      <c r="V290"/>
      <c r="W290"/>
      <c r="X290"/>
      <c r="Y290"/>
      <c r="Z290"/>
      <c r="AB290"/>
      <c r="AC290"/>
      <c r="AD290"/>
      <c r="AE290"/>
      <c r="AF290"/>
    </row>
    <row r="291" spans="22:32" x14ac:dyDescent="0.35">
      <c r="V291"/>
      <c r="W291"/>
      <c r="X291"/>
      <c r="Y291"/>
      <c r="Z291"/>
      <c r="AB291"/>
      <c r="AC291"/>
      <c r="AD291"/>
      <c r="AE291"/>
      <c r="AF291"/>
    </row>
    <row r="292" spans="22:32" x14ac:dyDescent="0.35">
      <c r="V292"/>
      <c r="W292"/>
      <c r="X292"/>
      <c r="Y292"/>
      <c r="Z292"/>
      <c r="AB292"/>
      <c r="AC292"/>
      <c r="AD292"/>
      <c r="AE292"/>
      <c r="AF292"/>
    </row>
    <row r="293" spans="22:32" x14ac:dyDescent="0.35">
      <c r="V293"/>
      <c r="W293"/>
      <c r="X293"/>
      <c r="Y293"/>
      <c r="Z293"/>
      <c r="AB293"/>
      <c r="AC293"/>
      <c r="AD293"/>
      <c r="AE293"/>
      <c r="AF293"/>
    </row>
    <row r="294" spans="22:32" x14ac:dyDescent="0.35">
      <c r="V294"/>
      <c r="W294"/>
      <c r="X294"/>
      <c r="Y294"/>
      <c r="Z294"/>
      <c r="AB294"/>
      <c r="AC294"/>
      <c r="AD294"/>
      <c r="AE294"/>
      <c r="AF294"/>
    </row>
    <row r="295" spans="22:32" x14ac:dyDescent="0.35">
      <c r="V295"/>
      <c r="W295"/>
      <c r="X295"/>
      <c r="Y295"/>
      <c r="Z295"/>
      <c r="AB295"/>
      <c r="AC295"/>
      <c r="AD295"/>
      <c r="AE295"/>
      <c r="AF295"/>
    </row>
    <row r="296" spans="22:32" x14ac:dyDescent="0.35">
      <c r="V296"/>
      <c r="W296"/>
      <c r="X296"/>
      <c r="Y296"/>
      <c r="Z296"/>
      <c r="AB296"/>
      <c r="AC296"/>
      <c r="AD296"/>
      <c r="AE296"/>
      <c r="AF296"/>
    </row>
    <row r="297" spans="22:32" x14ac:dyDescent="0.35">
      <c r="V297"/>
      <c r="W297"/>
      <c r="X297"/>
      <c r="Y297"/>
      <c r="Z297"/>
      <c r="AB297"/>
      <c r="AC297"/>
      <c r="AD297"/>
      <c r="AE297"/>
      <c r="AF297"/>
    </row>
    <row r="298" spans="22:32" x14ac:dyDescent="0.35">
      <c r="V298"/>
      <c r="W298"/>
      <c r="X298"/>
      <c r="Y298"/>
      <c r="Z298"/>
      <c r="AB298"/>
      <c r="AC298"/>
      <c r="AD298"/>
      <c r="AE298"/>
      <c r="AF298"/>
    </row>
    <row r="299" spans="22:32" x14ac:dyDescent="0.35">
      <c r="V299"/>
      <c r="W299"/>
      <c r="X299"/>
      <c r="Y299"/>
      <c r="Z299"/>
      <c r="AB299"/>
      <c r="AC299"/>
      <c r="AD299"/>
      <c r="AE299"/>
      <c r="AF299"/>
    </row>
    <row r="300" spans="22:32" x14ac:dyDescent="0.35">
      <c r="V300"/>
      <c r="W300"/>
      <c r="X300"/>
      <c r="Y300"/>
      <c r="Z300"/>
      <c r="AB300"/>
      <c r="AC300"/>
      <c r="AD300"/>
      <c r="AE300"/>
      <c r="AF300"/>
    </row>
    <row r="301" spans="22:32" x14ac:dyDescent="0.35">
      <c r="V301"/>
      <c r="W301"/>
      <c r="X301"/>
      <c r="Y301"/>
      <c r="Z301"/>
      <c r="AB301"/>
      <c r="AC301"/>
      <c r="AD301"/>
      <c r="AE301"/>
      <c r="AF301"/>
    </row>
    <row r="302" spans="22:32" x14ac:dyDescent="0.35">
      <c r="V302"/>
      <c r="W302"/>
      <c r="X302"/>
      <c r="Y302"/>
      <c r="Z302"/>
      <c r="AB302"/>
      <c r="AC302"/>
      <c r="AD302"/>
      <c r="AE302"/>
      <c r="AF302"/>
    </row>
    <row r="303" spans="22:32" x14ac:dyDescent="0.35">
      <c r="V303"/>
      <c r="W303"/>
      <c r="X303"/>
      <c r="Y303"/>
      <c r="Z303"/>
      <c r="AB303"/>
      <c r="AC303"/>
      <c r="AD303"/>
      <c r="AE303"/>
      <c r="AF303"/>
    </row>
  </sheetData>
  <phoneticPr fontId="19" type="noConversion"/>
  <pageMargins left="0.7" right="0.7" top="0.75" bottom="0.75" header="0.3" footer="0.3"/>
  <pageSetup paperSize="9" orientation="portrait" verticalDpi="1200" r:id="rId7"/>
  <tableParts count="1">
    <tablePart r:id="rId8"/>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FDEEE-2D9E-4304-BF7B-8CCF68EDF62D}">
  <sheetPr codeName="Sheet6"/>
  <dimension ref="B2:AB19"/>
  <sheetViews>
    <sheetView topLeftCell="E1" zoomScale="120" zoomScaleNormal="120" workbookViewId="0">
      <selection activeCell="L18" sqref="L18"/>
    </sheetView>
  </sheetViews>
  <sheetFormatPr defaultRowHeight="14.5" x14ac:dyDescent="0.35"/>
  <cols>
    <col min="1" max="1" width="3.26953125" customWidth="1"/>
    <col min="2" max="2" width="15.1796875" customWidth="1"/>
    <col min="3" max="3" width="3" customWidth="1"/>
    <col min="4" max="4" width="19.26953125" customWidth="1"/>
    <col min="5" max="5" width="14.7265625" customWidth="1"/>
    <col min="6" max="6" width="13" customWidth="1"/>
    <col min="7" max="7" width="4.1796875" customWidth="1"/>
    <col min="8" max="8" width="31" customWidth="1"/>
    <col min="9" max="9" width="3.453125" customWidth="1"/>
    <col min="10" max="10" width="31" customWidth="1"/>
    <col min="11" max="11" width="3" customWidth="1"/>
    <col min="12" max="12" width="46" customWidth="1"/>
    <col min="13" max="13" width="2.54296875" customWidth="1"/>
    <col min="14" max="14" width="46" customWidth="1"/>
    <col min="15" max="15" width="2.7265625" customWidth="1"/>
    <col min="16" max="16" width="19" customWidth="1"/>
    <col min="17" max="17" width="3.54296875" customWidth="1"/>
    <col min="18" max="18" width="42.7265625" customWidth="1"/>
    <col min="19" max="19" width="3.453125" customWidth="1"/>
    <col min="20" max="20" width="23.1796875" customWidth="1"/>
    <col min="21" max="21" width="3.7265625" customWidth="1"/>
    <col min="22" max="22" width="33" customWidth="1"/>
    <col min="23" max="23" width="3.1796875" customWidth="1"/>
    <col min="24" max="24" width="31" customWidth="1"/>
    <col min="25" max="25" width="3.453125" customWidth="1"/>
    <col min="26" max="26" width="34.7265625" customWidth="1"/>
    <col min="27" max="27" width="3" customWidth="1"/>
    <col min="28" max="28" width="23.54296875" customWidth="1"/>
    <col min="30" max="34" width="16.81640625" customWidth="1"/>
    <col min="35" max="35" width="5.54296875" customWidth="1"/>
  </cols>
  <sheetData>
    <row r="2" spans="2:28" x14ac:dyDescent="0.35">
      <c r="B2" t="s">
        <v>1289</v>
      </c>
      <c r="D2" s="2" t="s">
        <v>1290</v>
      </c>
      <c r="E2" s="2" t="s">
        <v>1291</v>
      </c>
      <c r="F2" s="2" t="s">
        <v>1292</v>
      </c>
      <c r="G2" s="2"/>
      <c r="H2" s="2" t="s">
        <v>1293</v>
      </c>
      <c r="J2" t="s">
        <v>1294</v>
      </c>
      <c r="L2" t="s">
        <v>1295</v>
      </c>
      <c r="N2" t="s">
        <v>1296</v>
      </c>
      <c r="P2" t="s">
        <v>1297</v>
      </c>
      <c r="R2" t="s">
        <v>1298</v>
      </c>
      <c r="T2" t="s">
        <v>1299</v>
      </c>
      <c r="V2" t="s">
        <v>1300</v>
      </c>
      <c r="X2" t="s">
        <v>1301</v>
      </c>
      <c r="Z2" t="s">
        <v>1302</v>
      </c>
      <c r="AB2" t="s">
        <v>1303</v>
      </c>
    </row>
    <row r="3" spans="2:28" x14ac:dyDescent="0.35">
      <c r="B3" t="s">
        <v>63</v>
      </c>
      <c r="D3" t="s">
        <v>174</v>
      </c>
      <c r="E3" t="s">
        <v>174</v>
      </c>
      <c r="F3" t="s">
        <v>1304</v>
      </c>
      <c r="H3" t="s">
        <v>1305</v>
      </c>
      <c r="J3" t="s">
        <v>25</v>
      </c>
      <c r="L3" t="s">
        <v>443</v>
      </c>
      <c r="N3" t="s">
        <v>1306</v>
      </c>
      <c r="P3" s="3">
        <v>44576</v>
      </c>
      <c r="R3" s="5" t="s">
        <v>1307</v>
      </c>
      <c r="T3" t="s">
        <v>1308</v>
      </c>
      <c r="V3" t="s">
        <v>1309</v>
      </c>
      <c r="X3" t="s">
        <v>1180</v>
      </c>
      <c r="Z3" t="s">
        <v>1310</v>
      </c>
      <c r="AB3" t="s">
        <v>1311</v>
      </c>
    </row>
    <row r="4" spans="2:28" x14ac:dyDescent="0.35">
      <c r="B4" t="s">
        <v>66</v>
      </c>
      <c r="D4" t="s">
        <v>63</v>
      </c>
      <c r="E4" t="s">
        <v>63</v>
      </c>
      <c r="F4" t="s">
        <v>1312</v>
      </c>
      <c r="H4" t="s">
        <v>1313</v>
      </c>
      <c r="J4" t="s">
        <v>26</v>
      </c>
      <c r="L4" t="s">
        <v>853</v>
      </c>
      <c r="N4" t="s">
        <v>1314</v>
      </c>
      <c r="P4" s="3">
        <v>44757</v>
      </c>
      <c r="R4" s="5" t="s">
        <v>1315</v>
      </c>
      <c r="T4" t="s">
        <v>1316</v>
      </c>
      <c r="V4" t="s">
        <v>1317</v>
      </c>
      <c r="X4" t="s">
        <v>1318</v>
      </c>
      <c r="Z4" t="s">
        <v>1319</v>
      </c>
      <c r="AB4" t="s">
        <v>1320</v>
      </c>
    </row>
    <row r="5" spans="2:28" x14ac:dyDescent="0.35">
      <c r="D5" t="s">
        <v>142</v>
      </c>
      <c r="E5" t="s">
        <v>142</v>
      </c>
      <c r="H5" t="s">
        <v>1321</v>
      </c>
      <c r="J5" t="s">
        <v>27</v>
      </c>
      <c r="L5" t="s">
        <v>383</v>
      </c>
      <c r="N5" t="s">
        <v>904</v>
      </c>
      <c r="P5" s="3">
        <v>44941</v>
      </c>
      <c r="R5" s="5" t="s">
        <v>1322</v>
      </c>
      <c r="T5" t="s">
        <v>1323</v>
      </c>
      <c r="V5" t="s">
        <v>1324</v>
      </c>
      <c r="X5" t="s">
        <v>1325</v>
      </c>
      <c r="Z5" t="s">
        <v>1326</v>
      </c>
      <c r="AB5" t="s">
        <v>1168</v>
      </c>
    </row>
    <row r="6" spans="2:28" x14ac:dyDescent="0.35">
      <c r="D6" t="s">
        <v>1327</v>
      </c>
      <c r="E6" t="s">
        <v>1327</v>
      </c>
      <c r="H6" t="s">
        <v>1328</v>
      </c>
      <c r="J6" t="s">
        <v>28</v>
      </c>
      <c r="L6" t="s">
        <v>815</v>
      </c>
      <c r="N6" t="s">
        <v>147</v>
      </c>
      <c r="P6" s="3">
        <v>45122</v>
      </c>
      <c r="R6" s="5" t="s">
        <v>1329</v>
      </c>
      <c r="T6" t="s">
        <v>1330</v>
      </c>
      <c r="V6" t="s">
        <v>1311</v>
      </c>
      <c r="X6" t="s">
        <v>1157</v>
      </c>
      <c r="Z6" t="s">
        <v>1331</v>
      </c>
      <c r="AB6" t="s">
        <v>1270</v>
      </c>
    </row>
    <row r="7" spans="2:28" x14ac:dyDescent="0.35">
      <c r="J7" t="s">
        <v>463</v>
      </c>
      <c r="L7" t="s">
        <v>1332</v>
      </c>
      <c r="N7" t="s">
        <v>445</v>
      </c>
      <c r="P7" s="3">
        <v>45306</v>
      </c>
      <c r="T7" t="s">
        <v>1333</v>
      </c>
      <c r="V7" t="s">
        <v>1334</v>
      </c>
      <c r="X7" t="s">
        <v>1169</v>
      </c>
      <c r="Z7" t="s">
        <v>1335</v>
      </c>
    </row>
    <row r="8" spans="2:28" x14ac:dyDescent="0.35">
      <c r="J8" t="s">
        <v>30</v>
      </c>
      <c r="L8" t="s">
        <v>1336</v>
      </c>
      <c r="N8" t="s">
        <v>778</v>
      </c>
      <c r="P8" s="3">
        <v>45488</v>
      </c>
      <c r="T8" t="s">
        <v>1337</v>
      </c>
      <c r="V8" t="s">
        <v>1338</v>
      </c>
      <c r="Z8" t="s">
        <v>1339</v>
      </c>
    </row>
    <row r="9" spans="2:28" x14ac:dyDescent="0.35">
      <c r="J9" t="s">
        <v>1041</v>
      </c>
      <c r="L9" t="s">
        <v>941</v>
      </c>
      <c r="N9" t="s">
        <v>1340</v>
      </c>
      <c r="P9" s="3">
        <v>45672</v>
      </c>
      <c r="T9" t="s">
        <v>1341</v>
      </c>
      <c r="V9" t="s">
        <v>1342</v>
      </c>
      <c r="Z9" t="s">
        <v>1343</v>
      </c>
    </row>
    <row r="10" spans="2:28" x14ac:dyDescent="0.35">
      <c r="N10" t="s">
        <v>388</v>
      </c>
      <c r="P10" s="3">
        <v>45853</v>
      </c>
      <c r="T10" t="s">
        <v>1344</v>
      </c>
      <c r="Z10" t="s">
        <v>1345</v>
      </c>
    </row>
    <row r="11" spans="2:28" x14ac:dyDescent="0.35">
      <c r="N11" t="s">
        <v>1346</v>
      </c>
      <c r="P11" s="3">
        <v>46037</v>
      </c>
      <c r="T11" t="s">
        <v>1347</v>
      </c>
      <c r="Z11" t="s">
        <v>1348</v>
      </c>
    </row>
    <row r="12" spans="2:28" x14ac:dyDescent="0.35">
      <c r="N12" t="s">
        <v>525</v>
      </c>
      <c r="P12" s="3">
        <v>46218</v>
      </c>
      <c r="T12" t="s">
        <v>1349</v>
      </c>
    </row>
    <row r="13" spans="2:28" x14ac:dyDescent="0.35">
      <c r="N13" t="s">
        <v>879</v>
      </c>
    </row>
    <row r="14" spans="2:28" x14ac:dyDescent="0.35">
      <c r="N14" t="s">
        <v>466</v>
      </c>
    </row>
    <row r="15" spans="2:28" x14ac:dyDescent="0.35">
      <c r="N15" t="s">
        <v>1350</v>
      </c>
    </row>
    <row r="16" spans="2:28" x14ac:dyDescent="0.35">
      <c r="N16" t="s">
        <v>1351</v>
      </c>
    </row>
    <row r="19" spans="14:14" x14ac:dyDescent="0.35">
      <c r="N19" s="9" t="s">
        <v>1352</v>
      </c>
    </row>
  </sheetData>
  <sortState xmlns:xlrd2="http://schemas.microsoft.com/office/spreadsheetml/2017/richdata2" ref="T3:T12">
    <sortCondition ref="T12"/>
  </sortState>
  <pageMargins left="0.7" right="0.7" top="0.75" bottom="0.75" header="0.3" footer="0.3"/>
  <pageSetup orientation="portrait" horizontalDpi="1200" verticalDpi="1200"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E0E68-906C-42E7-A606-489E3B114A73}">
  <sheetPr codeName="Sheet5"/>
  <dimension ref="B2:B19"/>
  <sheetViews>
    <sheetView workbookViewId="0">
      <selection activeCell="K27" sqref="K27"/>
    </sheetView>
  </sheetViews>
  <sheetFormatPr defaultRowHeight="14.5" x14ac:dyDescent="0.35"/>
  <sheetData>
    <row r="2" spans="2:2" x14ac:dyDescent="0.35">
      <c r="B2" t="s">
        <v>1074</v>
      </c>
    </row>
    <row r="3" spans="2:2" x14ac:dyDescent="0.35">
      <c r="B3" t="s">
        <v>93</v>
      </c>
    </row>
    <row r="4" spans="2:2" x14ac:dyDescent="0.35">
      <c r="B4" t="s">
        <v>94</v>
      </c>
    </row>
    <row r="5" spans="2:2" x14ac:dyDescent="0.35">
      <c r="B5" t="s">
        <v>95</v>
      </c>
    </row>
    <row r="6" spans="2:2" x14ac:dyDescent="0.35">
      <c r="B6" t="s">
        <v>72</v>
      </c>
    </row>
    <row r="7" spans="2:2" x14ac:dyDescent="0.35">
      <c r="B7" t="s">
        <v>1076</v>
      </c>
    </row>
    <row r="8" spans="2:2" x14ac:dyDescent="0.35">
      <c r="B8" t="s">
        <v>13</v>
      </c>
    </row>
    <row r="9" spans="2:2" x14ac:dyDescent="0.35">
      <c r="B9" t="s">
        <v>98</v>
      </c>
    </row>
    <row r="10" spans="2:2" x14ac:dyDescent="0.35">
      <c r="B10" t="s">
        <v>205</v>
      </c>
    </row>
    <row r="11" spans="2:2" x14ac:dyDescent="0.35">
      <c r="B11" t="s">
        <v>206</v>
      </c>
    </row>
    <row r="12" spans="2:2" x14ac:dyDescent="0.35">
      <c r="B12" t="s">
        <v>258</v>
      </c>
    </row>
    <row r="13" spans="2:2" x14ac:dyDescent="0.35">
      <c r="B13" t="s">
        <v>102</v>
      </c>
    </row>
    <row r="14" spans="2:2" x14ac:dyDescent="0.35">
      <c r="B14" t="s">
        <v>253</v>
      </c>
    </row>
    <row r="15" spans="2:2" x14ac:dyDescent="0.35">
      <c r="B15" t="s">
        <v>1067</v>
      </c>
    </row>
    <row r="16" spans="2:2" x14ac:dyDescent="0.35">
      <c r="B16" t="s">
        <v>1075</v>
      </c>
    </row>
    <row r="17" spans="2:2" x14ac:dyDescent="0.35">
      <c r="B17" t="s">
        <v>101</v>
      </c>
    </row>
    <row r="18" spans="2:2" x14ac:dyDescent="0.35">
      <c r="B18" t="s">
        <v>295</v>
      </c>
    </row>
    <row r="19" spans="2:2" x14ac:dyDescent="0.35">
      <c r="B19" t="s">
        <v>1070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D1965-B9AF-4245-A7BA-C4D99B1A2655}">
  <sheetPr codeName="Sheet7"/>
  <dimension ref="A1:AO44"/>
  <sheetViews>
    <sheetView showGridLines="0" zoomScale="80" zoomScaleNormal="80" workbookViewId="0">
      <pane xSplit="5" ySplit="5" topLeftCell="K6" activePane="bottomRight" state="frozen"/>
      <selection pane="topRight" activeCell="F1" sqref="F1"/>
      <selection pane="bottomLeft" activeCell="A7" sqref="A7"/>
      <selection pane="bottomRight" activeCell="C29" sqref="C29"/>
    </sheetView>
  </sheetViews>
  <sheetFormatPr defaultColWidth="9.1796875" defaultRowHeight="14.5" x14ac:dyDescent="0.35"/>
  <cols>
    <col min="1" max="1" width="1.7265625" style="12" customWidth="1"/>
    <col min="2" max="2" width="25" style="21" customWidth="1"/>
    <col min="3" max="3" width="17.26953125" style="32" customWidth="1"/>
    <col min="4" max="4" width="11.81640625" style="32" customWidth="1"/>
    <col min="5" max="5" width="15" style="32" customWidth="1"/>
    <col min="6" max="6" width="16.1796875" style="12" customWidth="1"/>
    <col min="7" max="7" width="11.7265625" style="12" customWidth="1"/>
    <col min="8" max="8" width="16.54296875" style="12" customWidth="1"/>
    <col min="9" max="9" width="24.1796875" style="12" customWidth="1"/>
    <col min="10" max="10" width="16.7265625" style="12" customWidth="1"/>
    <col min="11" max="11" width="25.1796875" style="12" customWidth="1"/>
    <col min="12" max="12" width="17.26953125" style="12" customWidth="1"/>
    <col min="13" max="13" width="28.26953125" style="12" customWidth="1"/>
    <col min="14" max="29" width="21.7265625" style="12" customWidth="1"/>
    <col min="30" max="34" width="0" style="12" hidden="1" customWidth="1"/>
    <col min="35" max="35" width="3.7265625" style="12" customWidth="1"/>
    <col min="36" max="16384" width="9.1796875" style="12"/>
  </cols>
  <sheetData>
    <row r="1" spans="1:41" ht="33" customHeight="1" x14ac:dyDescent="0.35">
      <c r="B1" s="85" t="s">
        <v>1353</v>
      </c>
      <c r="C1" s="21"/>
      <c r="D1" s="269" t="s">
        <v>90</v>
      </c>
      <c r="E1" s="21"/>
      <c r="G1"/>
    </row>
    <row r="2" spans="1:41" s="21" customFormat="1" ht="14.5" customHeight="1" x14ac:dyDescent="0.3">
      <c r="B2" s="86" t="str">
        <f>CONCATENATE("Project: ",'1.Signature page'!C3)</f>
        <v>Project: Enabling Environment for Electric Buses for Public Transport and their Pilot Deployment in Colombo, Sri Lanka (HDV-23-003)</v>
      </c>
      <c r="C2" s="39"/>
      <c r="D2" s="39"/>
      <c r="E2" s="39"/>
    </row>
    <row r="3" spans="1:41" s="21" customFormat="1" ht="13.15" customHeight="1" x14ac:dyDescent="0.3">
      <c r="B3" s="87" t="str">
        <f>'1.Signature page'!C4</f>
        <v>UNDP Sri Lanka</v>
      </c>
      <c r="C3" s="40"/>
      <c r="D3" s="40"/>
      <c r="E3" s="40"/>
    </row>
    <row r="4" spans="1:41" s="21" customFormat="1" ht="19.899999999999999" customHeight="1" thickBot="1" x14ac:dyDescent="0.35">
      <c r="B4" s="102" t="str">
        <f>CONCATENATE("Outcomes to report by project end: ",COUNTIF('INT-Pivots'!AK6:AK8,"*"))</f>
        <v>Outcomes to report by project end: 3</v>
      </c>
      <c r="C4" s="40"/>
      <c r="D4" s="40"/>
      <c r="E4" s="40"/>
      <c r="N4" s="437" t="s">
        <v>1354</v>
      </c>
      <c r="O4" s="437"/>
      <c r="P4" s="437"/>
      <c r="Q4" s="437"/>
      <c r="R4" s="437"/>
      <c r="S4" s="437"/>
      <c r="T4" s="437"/>
      <c r="U4" s="438"/>
      <c r="V4" s="439" t="s">
        <v>1355</v>
      </c>
      <c r="W4" s="439"/>
      <c r="X4" s="439"/>
      <c r="Y4" s="439"/>
      <c r="Z4" s="439"/>
      <c r="AA4" s="439"/>
      <c r="AB4" s="439"/>
      <c r="AC4" s="439"/>
    </row>
    <row r="5" spans="1:41" s="171" customFormat="1" ht="48" customHeight="1" thickBot="1" x14ac:dyDescent="0.4">
      <c r="A5" s="166"/>
      <c r="B5" s="142" t="s">
        <v>409</v>
      </c>
      <c r="C5" s="167" t="s">
        <v>93</v>
      </c>
      <c r="D5" s="167" t="s">
        <v>94</v>
      </c>
      <c r="E5" s="167" t="s">
        <v>95</v>
      </c>
      <c r="F5" s="168" t="s">
        <v>1108</v>
      </c>
      <c r="G5" s="169" t="s">
        <v>1356</v>
      </c>
      <c r="H5" s="168" t="s">
        <v>1357</v>
      </c>
      <c r="I5" s="169" t="s">
        <v>1358</v>
      </c>
      <c r="J5" s="168" t="s">
        <v>1359</v>
      </c>
      <c r="K5" s="169" t="s">
        <v>1360</v>
      </c>
      <c r="L5" s="168" t="s">
        <v>1361</v>
      </c>
      <c r="M5" s="169" t="s">
        <v>1362</v>
      </c>
      <c r="N5" s="169" t="s">
        <v>1363</v>
      </c>
      <c r="O5" s="169" t="s">
        <v>1364</v>
      </c>
      <c r="P5" s="169" t="s">
        <v>1365</v>
      </c>
      <c r="Q5" s="169" t="s">
        <v>1366</v>
      </c>
      <c r="R5" s="169" t="s">
        <v>1367</v>
      </c>
      <c r="S5" s="169" t="s">
        <v>1368</v>
      </c>
      <c r="T5" s="169" t="s">
        <v>1369</v>
      </c>
      <c r="U5" s="169" t="s">
        <v>1370</v>
      </c>
      <c r="V5" s="169" t="s">
        <v>1371</v>
      </c>
      <c r="W5" s="169" t="s">
        <v>1372</v>
      </c>
      <c r="X5" s="169" t="s">
        <v>1373</v>
      </c>
      <c r="Y5" s="169" t="s">
        <v>1374</v>
      </c>
      <c r="Z5" s="169" t="s">
        <v>1375</v>
      </c>
      <c r="AA5" s="169" t="s">
        <v>1376</v>
      </c>
      <c r="AB5" s="169" t="s">
        <v>1377</v>
      </c>
      <c r="AC5" s="268" t="s">
        <v>1378</v>
      </c>
      <c r="AD5" s="170" t="s">
        <v>102</v>
      </c>
      <c r="AE5" s="170" t="s">
        <v>253</v>
      </c>
      <c r="AF5" s="170" t="s">
        <v>1379</v>
      </c>
      <c r="AG5" s="170" t="s">
        <v>103</v>
      </c>
      <c r="AH5" s="172" t="s">
        <v>1327</v>
      </c>
      <c r="AI5" s="166"/>
      <c r="AJ5" s="422" t="s">
        <v>33</v>
      </c>
      <c r="AK5" s="422"/>
      <c r="AL5" s="422"/>
      <c r="AM5" s="422"/>
      <c r="AN5" s="422"/>
      <c r="AO5" s="265"/>
    </row>
    <row r="6" spans="1:41" s="90" customFormat="1" ht="96.5" thickBot="1" x14ac:dyDescent="0.4">
      <c r="A6" s="89"/>
      <c r="B6" s="270" t="str">
        <f>IF('INT-Pivots'!AK6="","",'INT-Pivots'!AK6)</f>
        <v>Outcome 1. Policy and regulatory framework for electric public bus transport in Sri Lanka endorsed by the government of Sri Lanka by the end of the project</v>
      </c>
      <c r="C6" s="271" t="str">
        <f>IF('INT-Pivots'!AL6="","",'INT-Pivots'!AL6)</f>
        <v>Number of laws, regulations, or other policy mechanisms with SLCP targets or mitigation measures formally adopted, endorsed, and/or implemented</v>
      </c>
      <c r="D6" s="272" t="str">
        <f>IF('INT-Pivots'!AM6="","",'INT-Pivots'!AM6)</f>
        <v>3</v>
      </c>
      <c r="E6" s="271" t="str">
        <f>IF('INT-Pivots'!AN6="","",'INT-Pivots'!AN6)</f>
        <v>1 national policy/plan/ regulations drafted or updated.1 guidelines and 1 assessment completed</v>
      </c>
      <c r="F6" s="260" t="str">
        <f>IF(ISERROR(VLOOKUP($C6,'Indicator validation'!$J$3:$N$20,2)),"",VLOOKUP($C6,'Indicator validation'!$J$3:$N$20,2))</f>
        <v>Number of instruments:</v>
      </c>
      <c r="G6" s="254"/>
      <c r="H6" s="260" t="str">
        <f>IF(ISERROR(VLOOKUP($C6,'Indicator validation'!$J$4:$N$16,3)),"",VLOOKUP($C6,'Indicator validation'!$J$4:$N$16,3))</f>
        <v>Type:</v>
      </c>
      <c r="I6" s="151"/>
      <c r="J6" s="260" t="str">
        <f>IF(ISERROR(VLOOKUP($C6,'Indicator validation'!$J$3:$N$16,4)),"",VLOOKUP($C6,'Indicator validation'!$J$3:$N$16,4))</f>
        <v>Status:</v>
      </c>
      <c r="K6" s="151"/>
      <c r="L6" s="260" t="str">
        <f>IF(ISERROR(VLOOKUP($C6,'Indicator validation'!$J$4:$N$16,5)),"",VLOOKUP($C6,'Indicator validation'!$J$4:$N$16,5))</f>
        <v>List the SLCP-relevant details included in the regulation, including the sectors, pollutants, mitigation actions or targets mentioned:</v>
      </c>
      <c r="M6" s="151"/>
      <c r="N6" s="151"/>
      <c r="O6" s="151"/>
      <c r="P6" s="151"/>
      <c r="Q6" s="151"/>
      <c r="R6" s="151"/>
      <c r="S6" s="151"/>
      <c r="T6" s="151"/>
      <c r="U6" s="261"/>
      <c r="V6" s="151"/>
      <c r="W6" s="151"/>
      <c r="X6" s="151"/>
      <c r="Y6" s="151"/>
      <c r="Z6" s="151"/>
      <c r="AA6" s="151"/>
      <c r="AB6" s="151"/>
      <c r="AC6" s="261"/>
      <c r="AD6" s="267" t="str">
        <f>IF('INT-Pivots'!AO6="","",'INT-Pivots'!AO6)</f>
        <v>HDV-23-003/1. Policy and regulatory framework for electric public bus transport in Sri Lanka endorsed by the government of Sri Lanka by the end of the project</v>
      </c>
      <c r="AE6" s="267" t="str">
        <f>IF('INT-Pivots'!AP6="","",'INT-Pivots'!AP6)</f>
        <v>Enabling Environment for Electric Buses for Public Transport and their Pilot Deployment in Colombo, Sri Lanka (HDV-23-003)</v>
      </c>
      <c r="AF6" s="267" t="str">
        <f>IF('INT-Pivots'!AQ6="","",'INT-Pivots'!AQ6)</f>
        <v>Vehicles &amp; Engines</v>
      </c>
      <c r="AG6" s="267" t="str">
        <f>IF('INT-Pivots'!AR6="","",'INT-Pivots'!AR6)</f>
        <v/>
      </c>
      <c r="AH6" s="98" t="e">
        <f>IF(B6="","",VLOOKUP(B6,Dashboard!$B$11:$M$86,10,FALSE))</f>
        <v>#N/A</v>
      </c>
      <c r="AI6" s="89"/>
      <c r="AJ6" s="404" t="s">
        <v>1380</v>
      </c>
      <c r="AK6" s="434"/>
      <c r="AL6" s="434"/>
      <c r="AM6" s="434"/>
      <c r="AN6" s="434"/>
      <c r="AO6" s="248"/>
    </row>
    <row r="7" spans="1:41" s="35" customFormat="1" ht="60.5" thickBot="1" x14ac:dyDescent="0.4">
      <c r="A7" s="48"/>
      <c r="B7" s="270" t="str">
        <f>IF('INT-Pivots'!AK7="","",'INT-Pivots'!AK7)</f>
        <v>Outcome 2. Public stakeholders will gain technical and operational capacity to deploy low carbon public transport by end of the project</v>
      </c>
      <c r="C7" s="271" t="str">
        <f>IF('INT-Pivots'!AL7="","",'INT-Pivots'!AL7)</f>
        <v>Number of government entities with a demonstrated improved capacity for SLCP action</v>
      </c>
      <c r="D7" s="272" t="str">
        <f>IF('INT-Pivots'!AM7="","",'INT-Pivots'!AM7)</f>
        <v>6</v>
      </c>
      <c r="E7" s="271" t="str">
        <f>IF('INT-Pivots'!AN7="","",'INT-Pivots'!AN7)</f>
        <v>Government entities with improved capacity</v>
      </c>
      <c r="F7" s="260" t="str">
        <f>IF(ISERROR(VLOOKUP($C7,'Indicator validation'!$J$3:$N$20,2)),"",VLOOKUP($C7,'Indicator validation'!$J$3:$N$20,2))</f>
        <v>Number of entities:</v>
      </c>
      <c r="G7" s="254"/>
      <c r="H7" s="260" t="str">
        <f>IF(ISERROR(VLOOKUP($C7,'Indicator validation'!$J$4:$N$16,3)),"",VLOOKUP($C7,'Indicator validation'!$J$4:$N$16,3))</f>
        <v>Type of entity:</v>
      </c>
      <c r="I7" s="249"/>
      <c r="J7" s="260" t="str">
        <f>IF(ISERROR(VLOOKUP($C7,'Indicator validation'!$J$3:$N$16,4)),"",VLOOKUP($C7,'Indicator validation'!$J$3:$N$16,4))</f>
        <v>n/a</v>
      </c>
      <c r="K7" s="249"/>
      <c r="L7" s="260" t="str">
        <f>IF(ISERROR(VLOOKUP($C7,'Indicator validation'!$J$4:$N$16,5)),"",VLOOKUP($C7,'Indicator validation'!$J$4:$N$16,5))</f>
        <v>List the government entities by name:</v>
      </c>
      <c r="M7" s="249"/>
      <c r="N7" s="249"/>
      <c r="O7" s="249"/>
      <c r="P7" s="249"/>
      <c r="Q7" s="249"/>
      <c r="R7" s="249"/>
      <c r="S7" s="249"/>
      <c r="T7" s="249"/>
      <c r="U7" s="249"/>
      <c r="V7" s="249"/>
      <c r="W7" s="249"/>
      <c r="X7" s="249"/>
      <c r="Y7" s="249"/>
      <c r="Z7" s="249"/>
      <c r="AA7" s="249"/>
      <c r="AB7" s="249"/>
      <c r="AC7" s="249"/>
      <c r="AD7" s="267" t="str">
        <f>IF('INT-Pivots'!AO7="","",'INT-Pivots'!AO7)</f>
        <v>HDV-23-003/2. Public stakeholders will gain technical and operational capacity to deploy low carbon public transport by end of the project</v>
      </c>
      <c r="AE7" s="267" t="str">
        <f>IF('INT-Pivots'!AP7="","",'INT-Pivots'!AP7)</f>
        <v>Enabling Environment for Electric Buses for Public Transport and their Pilot Deployment in Colombo, Sri Lanka (HDV-23-003)</v>
      </c>
      <c r="AF7" s="267" t="str">
        <f>IF('INT-Pivots'!AQ7="","",'INT-Pivots'!AQ7)</f>
        <v>Vehicles &amp; Engines</v>
      </c>
      <c r="AG7" s="267" t="str">
        <f>IF('INT-Pivots'!AR7="","",'INT-Pivots'!AR7)</f>
        <v/>
      </c>
      <c r="AH7" s="91" t="e">
        <f>IF(B7="","",VLOOKUP(B7,Dashboard!$B$11:$M$86,10,FALSE))</f>
        <v>#N/A</v>
      </c>
      <c r="AI7" s="89"/>
      <c r="AJ7" s="434"/>
      <c r="AK7" s="434"/>
      <c r="AL7" s="434"/>
      <c r="AM7" s="434"/>
      <c r="AN7" s="434"/>
      <c r="AO7" s="264"/>
    </row>
    <row r="8" spans="1:41" s="35" customFormat="1" ht="60.5" thickBot="1" x14ac:dyDescent="0.4">
      <c r="A8" s="48"/>
      <c r="B8" s="270" t="str">
        <f>IF('INT-Pivots'!AK8="","",'INT-Pivots'!AK8)</f>
        <v>Outcome 3. Private sector’s awareness on low carbon public transport raised and their capacity built by end of the project</v>
      </c>
      <c r="C8" s="271" t="str">
        <f>IF('INT-Pivots'!AL8="","",'INT-Pivots'!AL8)</f>
        <v>Number of non-government entities with a demonstrated improved capacity for SLCP action</v>
      </c>
      <c r="D8" s="272" t="str">
        <f>IF('INT-Pivots'!AM8="","",'INT-Pivots'!AM8)</f>
        <v>7</v>
      </c>
      <c r="E8" s="271" t="str">
        <f>IF('INT-Pivots'!AN8="","",'INT-Pivots'!AN8)</f>
        <v>7 non-government entities with improved capacity</v>
      </c>
      <c r="F8" s="260" t="str">
        <f>IF(ISERROR(VLOOKUP($C8,'Indicator validation'!$J$3:$N$20,2)),"",VLOOKUP($C8,'Indicator validation'!$J$3:$N$20,2))</f>
        <v>Number of government entities:</v>
      </c>
      <c r="G8" s="254"/>
      <c r="H8" s="260" t="str">
        <f>IF(ISERROR(VLOOKUP($C8,'Indicator validation'!$J$4:$N$16,3)),"",VLOOKUP($C8,'Indicator validation'!$J$4:$N$16,3))</f>
        <v>Type of entity:</v>
      </c>
      <c r="I8" s="249"/>
      <c r="J8" s="260" t="str">
        <f>IF(ISERROR(VLOOKUP($C8,'Indicator validation'!$J$3:$N$16,4)),"",VLOOKUP($C8,'Indicator validation'!$J$3:$N$16,4))</f>
        <v>n/a</v>
      </c>
      <c r="K8" s="249"/>
      <c r="L8" s="260" t="str">
        <f>IF(ISERROR(VLOOKUP($C8,'Indicator validation'!$J$4:$N$16,5)),"",VLOOKUP($C8,'Indicator validation'!$J$4:$N$16,5))</f>
        <v>List the government entities by name:</v>
      </c>
      <c r="M8" s="249"/>
      <c r="N8" s="249"/>
      <c r="O8" s="249"/>
      <c r="P8" s="249"/>
      <c r="Q8" s="249"/>
      <c r="R8" s="249"/>
      <c r="S8" s="249"/>
      <c r="T8" s="249"/>
      <c r="U8" s="249"/>
      <c r="V8" s="249"/>
      <c r="W8" s="249"/>
      <c r="X8" s="249"/>
      <c r="Y8" s="249"/>
      <c r="Z8" s="249"/>
      <c r="AA8" s="249"/>
      <c r="AB8" s="249"/>
      <c r="AC8" s="249"/>
      <c r="AD8" s="267" t="str">
        <f>IF('INT-Pivots'!AO8="","",'INT-Pivots'!AO8)</f>
        <v>HDV-23-003/3. Private sector’s awareness on low carbon public transport raised and their capacity built by end of the project</v>
      </c>
      <c r="AE8" s="267" t="str">
        <f>IF('INT-Pivots'!AP8="","",'INT-Pivots'!AP8)</f>
        <v>Enabling Environment for Electric Buses for Public Transport and their Pilot Deployment in Colombo, Sri Lanka (HDV-23-003)</v>
      </c>
      <c r="AF8" s="267" t="str">
        <f>IF('INT-Pivots'!AQ8="","",'INT-Pivots'!AQ8)</f>
        <v>Vehicles &amp; Engines</v>
      </c>
      <c r="AG8" s="267" t="str">
        <f>IF('INT-Pivots'!AR8="","",'INT-Pivots'!AR8)</f>
        <v/>
      </c>
      <c r="AH8" s="91" t="e">
        <f>IF(B8="","",VLOOKUP(B8,Dashboard!$B$11:$M$86,10,FALSE))</f>
        <v>#N/A</v>
      </c>
      <c r="AI8" s="89"/>
      <c r="AJ8" s="434"/>
      <c r="AK8" s="434"/>
      <c r="AL8" s="434"/>
      <c r="AM8" s="434"/>
      <c r="AN8" s="434"/>
      <c r="AO8" s="264"/>
    </row>
    <row r="9" spans="1:41" s="35" customFormat="1" ht="72.5" thickBot="1" x14ac:dyDescent="0.4">
      <c r="A9" s="48"/>
      <c r="B9" s="270" t="str">
        <f>IF('INT-Pivots'!AK9="","",'INT-Pivots'!AK9)</f>
        <v>Outcome 4. Private sector bus operators engage in low carbon public transport through financial incentive package for electric buses by end of the project</v>
      </c>
      <c r="C9" s="271" t="str">
        <f>IF('INT-Pivots'!AL9="","",'INT-Pivots'!AL9)</f>
        <v>Number of SLCP mitigation tools, technologies, or practices adopted</v>
      </c>
      <c r="D9" s="272" t="str">
        <f>IF('INT-Pivots'!AM9="","",'INT-Pivots'!AM9)</f>
        <v>5</v>
      </c>
      <c r="E9" s="271" t="str">
        <f>IF('INT-Pivots'!AN9="","",'INT-Pivots'!AN9)</f>
        <v>5 electric buses deployed in Colombo city</v>
      </c>
      <c r="F9" s="260" t="str">
        <f>IF(ISERROR(VLOOKUP($C9,'Indicator validation'!$J$3:$N$20,2)),"",VLOOKUP($C9,'Indicator validation'!$J$3:$N$20,2))</f>
        <v>Number of changes:</v>
      </c>
      <c r="G9" s="254"/>
      <c r="H9" s="260" t="str">
        <f>IF(ISERROR(VLOOKUP($C9,'Indicator validation'!$J$4:$N$16,3)),"",VLOOKUP($C9,'Indicator validation'!$J$4:$N$16,3))</f>
        <v>Level of change:</v>
      </c>
      <c r="I9" s="249"/>
      <c r="J9" s="260" t="str">
        <f>IF(ISERROR(VLOOKUP($C9,'Indicator validation'!$J$3:$N$16,4)),"",VLOOKUP($C9,'Indicator validation'!$J$3:$N$16,4))</f>
        <v>n/a</v>
      </c>
      <c r="K9" s="249"/>
      <c r="L9" s="260" t="str">
        <f>IF(ISERROR(VLOOKUP($C9,'Indicator validation'!$J$4:$N$16,5)),"",VLOOKUP($C9,'Indicator validation'!$J$4:$N$16,5))</f>
        <v>Describe the practice or technology:</v>
      </c>
      <c r="M9" s="249"/>
      <c r="N9" s="249"/>
      <c r="O9" s="249"/>
      <c r="P9" s="249"/>
      <c r="Q9" s="249"/>
      <c r="R9" s="249"/>
      <c r="S9" s="249"/>
      <c r="T9" s="249"/>
      <c r="U9" s="249"/>
      <c r="V9" s="249"/>
      <c r="W9" s="249"/>
      <c r="X9" s="249"/>
      <c r="Y9" s="249"/>
      <c r="Z9" s="249"/>
      <c r="AA9" s="249"/>
      <c r="AB9" s="249"/>
      <c r="AC9" s="249"/>
      <c r="AD9" s="267" t="str">
        <f>IF('INT-Pivots'!AO9="","",'INT-Pivots'!AO9)</f>
        <v>HDV-23-003/4. Private sector bus operators engage in low carbon public transport through financial incentive package for electric buses by end of the project</v>
      </c>
      <c r="AE9" s="267" t="str">
        <f>IF('INT-Pivots'!AP9="","",'INT-Pivots'!AP9)</f>
        <v>Enabling Environment for Electric Buses for Public Transport and their Pilot Deployment in Colombo, Sri Lanka (HDV-23-003)</v>
      </c>
      <c r="AF9" s="267" t="str">
        <f>IF('INT-Pivots'!AQ9="","",'INT-Pivots'!AQ9)</f>
        <v>Vehicles &amp; Engines</v>
      </c>
      <c r="AG9" s="267" t="str">
        <f>IF('INT-Pivots'!AR9="","",'INT-Pivots'!AR9)</f>
        <v/>
      </c>
      <c r="AH9" s="91" t="e">
        <f>IF(B9="","",VLOOKUP(B9,Dashboard!$B$11:$M$86,10,FALSE))</f>
        <v>#N/A</v>
      </c>
      <c r="AI9" s="90"/>
      <c r="AJ9" s="247"/>
      <c r="AK9" s="247"/>
      <c r="AL9" s="247"/>
      <c r="AM9" s="247"/>
      <c r="AN9" s="247"/>
    </row>
    <row r="10" spans="1:41" s="35" customFormat="1" ht="84.5" thickBot="1" x14ac:dyDescent="0.4">
      <c r="A10" s="48"/>
      <c r="B10" s="270" t="str">
        <f>IF('INT-Pivots'!AK10="","",'INT-Pivots'!AK10)</f>
        <v>Outcome 5. Increased knowledge and awareness about low carbon transport including SLCPs among all stakeholders including general public by end of the project</v>
      </c>
      <c r="C10" s="271" t="str">
        <f>IF('INT-Pivots'!AL10="","",'INT-Pivots'!AL10)</f>
        <v>Number of monitoring, reporting, and verification (MRV) systems developed or updated that include SLCPs</v>
      </c>
      <c r="D10" s="272" t="str">
        <f>IF('INT-Pivots'!AM10="","",'INT-Pivots'!AM10)</f>
        <v>4</v>
      </c>
      <c r="E10" s="271" t="str">
        <f>IF('INT-Pivots'!AN10="","",'INT-Pivots'!AN10)</f>
        <v>2 external communications products created and distributed, 2 monitoring reports/systems created</v>
      </c>
      <c r="F10" s="260" t="str">
        <f>IF(ISERROR(VLOOKUP($C10,'Indicator validation'!$J$3:$N$20,2)),"",VLOOKUP($C10,'Indicator validation'!$J$3:$N$20,2))</f>
        <v>Quantity:</v>
      </c>
      <c r="G10" s="254"/>
      <c r="H10" s="260" t="str">
        <f>IF(ISERROR(VLOOKUP($C10,'Indicator validation'!$J$4:$N$16,3)),"",VLOOKUP($C10,'Indicator validation'!$J$4:$N$16,3))</f>
        <v>n/a</v>
      </c>
      <c r="I10" s="250"/>
      <c r="J10" s="260" t="str">
        <f>IF(ISERROR(VLOOKUP($C10,'Indicator validation'!$J$3:$N$16,4)),"",VLOOKUP($C10,'Indicator validation'!$J$3:$N$16,4))</f>
        <v>n/a</v>
      </c>
      <c r="K10" s="250"/>
      <c r="L10" s="260" t="str">
        <f>IF(ISERROR(VLOOKUP($C10,'Indicator validation'!$J$4:$N$16,5)),"",VLOOKUP($C10,'Indicator validation'!$J$4:$N$16,5))</f>
        <v>List the SLCP-relevant details covered, including the sectors and  pollutants:</v>
      </c>
      <c r="M10" s="250"/>
      <c r="N10" s="250"/>
      <c r="O10" s="250"/>
      <c r="P10" s="250"/>
      <c r="Q10" s="250"/>
      <c r="R10" s="250"/>
      <c r="S10" s="250"/>
      <c r="T10" s="250"/>
      <c r="U10" s="250"/>
      <c r="V10" s="250"/>
      <c r="W10" s="250"/>
      <c r="X10" s="250"/>
      <c r="Y10" s="250"/>
      <c r="Z10" s="250"/>
      <c r="AA10" s="250"/>
      <c r="AB10" s="250"/>
      <c r="AC10" s="249"/>
      <c r="AD10" s="267" t="str">
        <f>IF('INT-Pivots'!AO10="","",'INT-Pivots'!AO10)</f>
        <v>HDV-23-003/5. Increased knowledge and awareness about low carbon transport including SLCPs among all stakeholders including general public by end of the project</v>
      </c>
      <c r="AE10" s="267"/>
      <c r="AF10" s="267"/>
      <c r="AG10" s="267"/>
      <c r="AH10" s="92"/>
      <c r="AI10" s="90"/>
      <c r="AJ10" s="90"/>
      <c r="AK10" s="90"/>
      <c r="AL10" s="90"/>
      <c r="AM10" s="90"/>
      <c r="AN10" s="90"/>
    </row>
    <row r="11" spans="1:41" s="35" customFormat="1" ht="15" thickBot="1" x14ac:dyDescent="0.4">
      <c r="A11" s="48"/>
      <c r="B11"/>
      <c r="C11"/>
      <c r="D11"/>
      <c r="E11"/>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row>
    <row r="12" spans="1:41" s="35" customFormat="1" ht="15" thickBot="1" x14ac:dyDescent="0.4">
      <c r="A12" s="48"/>
      <c r="B12"/>
      <c r="C12"/>
      <c r="D12"/>
      <c r="E12"/>
    </row>
    <row r="13" spans="1:41" s="35" customFormat="1" ht="15" thickBot="1" x14ac:dyDescent="0.4">
      <c r="A13" s="48"/>
      <c r="B13"/>
      <c r="C13"/>
      <c r="D13"/>
      <c r="E13"/>
    </row>
    <row r="14" spans="1:41" s="35" customFormat="1" ht="15" thickBot="1" x14ac:dyDescent="0.4">
      <c r="A14" s="48"/>
      <c r="B14"/>
      <c r="C14"/>
      <c r="D14"/>
      <c r="E14"/>
    </row>
    <row r="15" spans="1:41" s="35" customFormat="1" ht="15" thickBot="1" x14ac:dyDescent="0.4">
      <c r="A15" s="48"/>
      <c r="B15"/>
      <c r="C15"/>
      <c r="D15"/>
      <c r="E15"/>
    </row>
    <row r="16" spans="1:41" s="36" customFormat="1" ht="15" thickBot="1" x14ac:dyDescent="0.4">
      <c r="A16" s="49"/>
      <c r="B16"/>
      <c r="C16"/>
      <c r="D16"/>
      <c r="E16"/>
    </row>
    <row r="17" spans="1:5" s="36" customFormat="1" ht="15" thickBot="1" x14ac:dyDescent="0.4">
      <c r="A17" s="49"/>
      <c r="B17"/>
      <c r="C17"/>
      <c r="D17"/>
      <c r="E17"/>
    </row>
    <row r="18" spans="1:5" s="36" customFormat="1" ht="15" thickBot="1" x14ac:dyDescent="0.4">
      <c r="A18" s="49"/>
      <c r="B18"/>
      <c r="C18"/>
      <c r="D18"/>
      <c r="E18"/>
    </row>
    <row r="19" spans="1:5" s="36" customFormat="1" ht="15" thickBot="1" x14ac:dyDescent="0.4">
      <c r="A19" s="49"/>
      <c r="B19"/>
      <c r="C19"/>
      <c r="D19"/>
      <c r="E19"/>
    </row>
    <row r="20" spans="1:5" s="36" customFormat="1" ht="15" thickBot="1" x14ac:dyDescent="0.4">
      <c r="A20" s="49"/>
      <c r="B20"/>
      <c r="C20"/>
      <c r="D20"/>
      <c r="E20"/>
    </row>
    <row r="21" spans="1:5" s="36" customFormat="1" ht="15" thickBot="1" x14ac:dyDescent="0.4">
      <c r="A21" s="49"/>
      <c r="B21"/>
      <c r="C21"/>
      <c r="D21"/>
      <c r="E21"/>
    </row>
    <row r="22" spans="1:5" s="36" customFormat="1" ht="15" thickBot="1" x14ac:dyDescent="0.4">
      <c r="A22" s="49"/>
      <c r="B22"/>
      <c r="C22"/>
      <c r="D22"/>
      <c r="E22"/>
    </row>
    <row r="23" spans="1:5" s="36" customFormat="1" ht="15" thickBot="1" x14ac:dyDescent="0.4">
      <c r="A23" s="49"/>
      <c r="B23"/>
      <c r="C23"/>
      <c r="D23"/>
      <c r="E23"/>
    </row>
    <row r="24" spans="1:5" s="36" customFormat="1" ht="15" thickBot="1" x14ac:dyDescent="0.4">
      <c r="A24" s="49"/>
      <c r="B24"/>
      <c r="C24"/>
      <c r="D24"/>
      <c r="E24"/>
    </row>
    <row r="25" spans="1:5" s="36" customFormat="1" ht="15" thickBot="1" x14ac:dyDescent="0.4">
      <c r="A25" s="49"/>
      <c r="B25"/>
      <c r="C25"/>
      <c r="D25"/>
      <c r="E25"/>
    </row>
    <row r="26" spans="1:5" s="36" customFormat="1" ht="15" thickBot="1" x14ac:dyDescent="0.4">
      <c r="A26" s="49"/>
      <c r="B26"/>
      <c r="C26"/>
      <c r="D26"/>
      <c r="E26"/>
    </row>
    <row r="27" spans="1:5" s="36" customFormat="1" ht="15" thickBot="1" x14ac:dyDescent="0.4">
      <c r="A27" s="49"/>
      <c r="B27"/>
      <c r="C27"/>
      <c r="D27"/>
      <c r="E27"/>
    </row>
    <row r="28" spans="1:5" s="36" customFormat="1" ht="15" thickBot="1" x14ac:dyDescent="0.4">
      <c r="A28" s="49"/>
      <c r="B28"/>
      <c r="C28"/>
      <c r="D28"/>
      <c r="E28"/>
    </row>
    <row r="29" spans="1:5" s="36" customFormat="1" ht="15" thickBot="1" x14ac:dyDescent="0.4">
      <c r="A29" s="49"/>
      <c r="B29"/>
      <c r="C29"/>
      <c r="D29"/>
      <c r="E29"/>
    </row>
    <row r="30" spans="1:5" s="36" customFormat="1" ht="15" thickBot="1" x14ac:dyDescent="0.4">
      <c r="A30" s="49"/>
      <c r="B30"/>
      <c r="C30"/>
      <c r="D30"/>
      <c r="E30"/>
    </row>
    <row r="31" spans="1:5" s="36" customFormat="1" ht="15" thickBot="1" x14ac:dyDescent="0.4">
      <c r="A31" s="49"/>
      <c r="B31"/>
      <c r="C31"/>
      <c r="D31"/>
      <c r="E31"/>
    </row>
    <row r="32" spans="1:5" s="36" customFormat="1" ht="15" thickBot="1" x14ac:dyDescent="0.4">
      <c r="A32" s="49"/>
      <c r="B32"/>
      <c r="C32"/>
      <c r="D32"/>
      <c r="E32"/>
    </row>
    <row r="33" spans="1:5" s="36" customFormat="1" ht="15" thickBot="1" x14ac:dyDescent="0.4">
      <c r="A33" s="49"/>
      <c r="B33"/>
      <c r="C33"/>
      <c r="D33"/>
      <c r="E33"/>
    </row>
    <row r="34" spans="1:5" s="36" customFormat="1" ht="15" thickBot="1" x14ac:dyDescent="0.4">
      <c r="B34"/>
      <c r="C34"/>
      <c r="D34"/>
      <c r="E34"/>
    </row>
    <row r="35" spans="1:5" x14ac:dyDescent="0.35">
      <c r="B35"/>
      <c r="C35"/>
      <c r="D35"/>
      <c r="E35"/>
    </row>
    <row r="36" spans="1:5" x14ac:dyDescent="0.35">
      <c r="B36"/>
      <c r="C36"/>
      <c r="D36"/>
      <c r="E36"/>
    </row>
    <row r="37" spans="1:5" x14ac:dyDescent="0.35">
      <c r="B37"/>
      <c r="C37"/>
      <c r="D37"/>
      <c r="E37"/>
    </row>
    <row r="38" spans="1:5" x14ac:dyDescent="0.35">
      <c r="B38"/>
      <c r="C38"/>
      <c r="D38"/>
      <c r="E38"/>
    </row>
    <row r="39" spans="1:5" x14ac:dyDescent="0.35">
      <c r="B39"/>
      <c r="C39"/>
      <c r="D39"/>
      <c r="E39"/>
    </row>
    <row r="40" spans="1:5" x14ac:dyDescent="0.35">
      <c r="B40"/>
      <c r="C40"/>
      <c r="D40"/>
      <c r="E40"/>
    </row>
    <row r="41" spans="1:5" x14ac:dyDescent="0.35">
      <c r="B41"/>
      <c r="C41"/>
      <c r="D41"/>
      <c r="E41"/>
    </row>
    <row r="42" spans="1:5" x14ac:dyDescent="0.35">
      <c r="B42"/>
      <c r="C42"/>
      <c r="D42"/>
      <c r="E42"/>
    </row>
    <row r="43" spans="1:5" x14ac:dyDescent="0.35">
      <c r="B43"/>
      <c r="C43"/>
      <c r="D43"/>
      <c r="E43"/>
    </row>
    <row r="44" spans="1:5" x14ac:dyDescent="0.35">
      <c r="B44"/>
      <c r="C44"/>
      <c r="D44"/>
      <c r="E44"/>
    </row>
  </sheetData>
  <sheetProtection algorithmName="SHA-512" hashValue="cNnmBcmOehQGBL9zAOOa1Zvr6nK28vZ/FOG2Rilyx4oqtuTqSzAwwcYCuYNvs72wgZBhCLTcCiwT+E0nvYTWhw==" saltValue="Jny+t4gPtxqZfIM5Qm4ivQ==" spinCount="100000" sheet="1" objects="1" scenarios="1" formatRows="0"/>
  <protectedRanges>
    <protectedRange algorithmName="SHA-512" hashValue="wZEhYc52HKtGoOhKGXILeVjwjI+VBsEIi1RvNEck65XPfMUeyaL5lLDYZH4auRCH/4pUzMGrUWVwD8G/p6S1QA==" saltValue="kwi8wKf6nKqOjbHwCcV7pQ==" spinCount="100000" sqref="C26:E33 C17:E24 C11:E15 J7:J10 L7:L10 B6:AC6 B7:H10" name="outcome"/>
    <protectedRange algorithmName="SHA-512" hashValue="wZEhYc52HKtGoOhKGXILeVjwjI+VBsEIi1RvNEck65XPfMUeyaL5lLDYZH4auRCH/4pUzMGrUWVwD8G/p6S1QA==" saltValue="kwi8wKf6nKqOjbHwCcV7pQ==" spinCount="100000" sqref="C25:E25 C16:E16" name="outcome_1"/>
  </protectedRanges>
  <mergeCells count="4">
    <mergeCell ref="N4:U4"/>
    <mergeCell ref="V4:AC4"/>
    <mergeCell ref="AJ5:AN5"/>
    <mergeCell ref="AJ6:AN8"/>
  </mergeCells>
  <phoneticPr fontId="19" type="noConversion"/>
  <conditionalFormatting sqref="B6:AC10">
    <cfRule type="expression" dxfId="1" priority="1">
      <formula>$B6=""</formula>
    </cfRule>
    <cfRule type="expression" dxfId="0" priority="217">
      <formula>$AH6="no"</formula>
    </cfRule>
  </conditionalFormatting>
  <dataValidations xWindow="1498" yWindow="622" count="11">
    <dataValidation allowBlank="1" showInputMessage="1" showErrorMessage="1" promptTitle="Disaggregation info" prompt="Provide information following the instructions in the cell above." sqref="M6" xr:uid="{87E548B4-D593-4A08-ACDA-C51599F40D58}"/>
    <dataValidation allowBlank="1" showInputMessage="1" showErrorMessage="1" promptTitle="Additional information" prompt="Enter this information in the cell to the right." sqref="L6:L10" xr:uid="{0EC7F190-28AD-40F9-BEC7-565A6039ABE9}"/>
    <dataValidation allowBlank="1" showInputMessage="1" showErrorMessage="1" promptTitle="Amount" prompt="Enter a quantity for the unit of measure indicated to the left." sqref="G7:G10" xr:uid="{D695B6BA-AB41-4E48-BE22-FE3C4F1422A7}"/>
    <dataValidation type="date" allowBlank="1" showInputMessage="1" showErrorMessage="1" promptTitle="Date published" prompt="Proved the date the document was published." sqref="AC6 U6" xr:uid="{AA457B4D-347A-44DE-B61D-28F0D61960D3}">
      <formula1>36526</formula1>
      <formula2>47484</formula2>
    </dataValidation>
    <dataValidation allowBlank="1" showInputMessage="1" showErrorMessage="1" promptTitle="Sources" prompt="List the document authors (entities), with names separated by commas." sqref="T6 AB6" xr:uid="{D3BE9176-FC4E-4154-A908-1EE525799375}"/>
    <dataValidation allowBlank="1" showInputMessage="1" showErrorMessage="1" promptTitle="Authors" prompt="List the document authors (people), with names separated by commas." sqref="S6 AA6" xr:uid="{F114A124-237A-44BE-9C9C-93BC0B6B58FB}"/>
    <dataValidation type="list" allowBlank="1" showInputMessage="1" showErrorMessage="1" sqref="Q6 Y6" xr:uid="{33516725-CB19-4D7D-859C-0DBC8E843E08}">
      <formula1>"Yes,No"</formula1>
    </dataValidation>
    <dataValidation allowBlank="1" showInputMessage="1" showErrorMessage="1" promptTitle="Unit of measure" prompt="The unit of measure is determined by the indicator you select. It provides instructions for the amount to enter in the cell below." sqref="F6:F10" xr:uid="{FF0B6867-0DDB-4532-87F0-6FB92E5A82C7}"/>
    <dataValidation allowBlank="1" showInputMessage="1" showErrorMessage="1" promptTitle="Amount" prompt="Enter a quantity for the unit of measure indicated on the left." sqref="G6" xr:uid="{4D9979C3-D0AC-460D-A63D-655C50F7287E}"/>
    <dataValidation allowBlank="1" showInputMessage="1" showErrorMessage="1" promptTitle="Additional information" prompt="Select one from the list in the cell to the right." sqref="H6:H10 J6:J10" xr:uid="{708529A4-6A41-447C-9A49-06935D386C68}"/>
    <dataValidation allowBlank="1" showInputMessage="1" showErrorMessage="1" promptTitle="Instructions" prompt="Complete this form only once an outcome is complete and delivered to the CCAC Secretariat. Completed outcomes will appear in black below." sqref="D1" xr:uid="{13C63479-FAA7-4FEE-AF63-E3011B654FF6}"/>
  </dataValidations>
  <hyperlinks>
    <hyperlink ref="D1" location="'5. Outcomes'!AJ6" display="How to use this form" xr:uid="{5C601151-117A-4973-83FE-A55BF4B9DC3C}"/>
  </hyperlink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xWindow="1498" yWindow="622" count="3">
        <x14:dataValidation type="list" allowBlank="1" showInputMessage="1" showErrorMessage="1" promptTitle="Document Type" prompt="Select the option that best applies." xr:uid="{3A69BF20-A908-4B33-A7DA-29609AC557D8}">
          <x14:formula1>
            <xm:f>'Form validation'!$Z$3:$Z$11</xm:f>
          </x14:formula1>
          <xm:sqref>R6 Z6</xm:sqref>
        </x14:dataValidation>
        <x14:dataValidation type="list" allowBlank="1" showInputMessage="1" showErrorMessage="1" xr:uid="{706D78E6-8641-4551-92B1-CD8AEDC18616}">
          <x14:formula1>
            <xm:f>OFFSET('Indicator validation'!$W$3,MATCH(C6,'Indicator validation'!$V$4:$V$59,0),0,COUNTIF('Indicator validation'!$V$4:$V$59,C6),1)</xm:f>
          </x14:formula1>
          <xm:sqref>I6:I10</xm:sqref>
        </x14:dataValidation>
        <x14:dataValidation type="list" allowBlank="1" showInputMessage="1" showErrorMessage="1" xr:uid="{770B1EBF-27C3-4435-B50C-6182D8F7017B}">
          <x14:formula1>
            <xm:f>OFFSET('Indicator validation'!$Z$3,MATCH(C6,'Indicator validation'!$Y$4:$Y$59,0),0,COUNTIF('Indicator validation'!$Y$4:$Y$59,C6),1)</xm:f>
          </x14:formula1>
          <xm:sqref>K6:K10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xml version="1.0" encoding="utf-8"?>
<?mso-contentType ?>
<FormTemplates xmlns="http://schemas.microsoft.com/sharepoint/v3/contenttype/forms">
  <Display>DocumentLibraryForm</Display>
  <Edit>DocumentLibraryForm</Edit>
  <New>DocumentLibraryForm</New>
</FormTemplates>
</file>

<file path=customXml/item14.xml>��
</file>

<file path=customXml/item15.xml>��
</file>

<file path=customXml/item16.xml>��
</file>

<file path=customXml/item17.xml>��
</file>

<file path=customXml/item18.xml>��
</file>

<file path=customXml/item19.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0.xml>��
</file>

<file path=customXml/item21.xml><?xml version="1.0" encoding="utf-8"?>
<p:properties xmlns:p="http://schemas.microsoft.com/office/2006/metadata/properties" xmlns:xsi="http://www.w3.org/2001/XMLSchema-instance" xmlns:pc="http://schemas.microsoft.com/office/infopath/2007/PartnerControls">
  <documentManagement>
    <lcf76f155ced4ddcb4097134ff3c332f xmlns="d9cf0e28-81d2-4dc7-8b10-820d80ed680d">
      <Terms xmlns="http://schemas.microsoft.com/office/infopath/2007/PartnerControls"/>
    </lcf76f155ced4ddcb4097134ff3c332f>
    <TaxCatchAll xmlns="e91d5986-7c29-4ed1-8a54-b8fb378ed474" xsi:nil="true"/>
    <OfficeCountry xmlns="d9cf0e28-81d2-4dc7-8b10-820d80ed680d">B0434 - Sri Lanka - Colombo</OfficeCountry>
    <DocumentStatus xmlns="d9cf0e28-81d2-4dc7-8b10-820d80ed680d">Approved</DocumentStatus>
    <DocCoverageEndDate xmlns="d9cf0e28-81d2-4dc7-8b10-820d80ed680d">2027-11-30T05:00:00+00:00</DocCoverageEndDate>
    <EventDate xmlns="d9cf0e28-81d2-4dc7-8b10-820d80ed680d" xsi:nil="true"/>
    <ProjectDocumentTypes xmlns="d9cf0e28-81d2-4dc7-8b10-820d80ed680d" xsi:nil="true"/>
    <FunctionalArea xmlns="d9cf0e28-81d2-4dc7-8b10-820d80ed680d">Programme and Project</FunctionalArea>
    <FileNameDescription xmlns="d9cf0e28-81d2-4dc7-8b10-820d80ed680d">Progress Report</FileNameDescription>
    <ProjectNumber xmlns="d9cf0e28-81d2-4dc7-8b10-820d80ed680d">01003436</ProjectNumber>
    <DocumentType xmlns="d9cf0e28-81d2-4dc7-8b10-820d80ed680d">Progress Report</DocumentType>
    <Language xmlns="d9cf0e28-81d2-4dc7-8b10-820d80ed680d">English</Language>
    <AuthorName xmlns="d9cf0e28-81d2-4dc7-8b10-820d80ed680d">UNDP</AuthorName>
    <DocumentCategory xmlns="d9cf0e28-81d2-4dc7-8b10-820d80ed680d">Project</DocumentCategory>
    <OperatingUnit xmlns="d9cf0e28-81d2-4dc7-8b10-820d80ed680d">UNDP-LKA</OperatingUnit>
    <FocusArea xmlns="d9cf0e28-81d2-4dc7-8b10-820d80ed680d">Environment and Energy</FocusArea>
    <DocCoverageStartDate xmlns="d9cf0e28-81d2-4dc7-8b10-820d80ed680d">2024-10-11T04:00:00+00:00</DocCoverageStartDate>
    <FileClassificationMode xmlns="d9cf0e28-81d2-4dc7-8b10-820d80ed680d">Public</FileClassificationMode>
    <OutputNumber xmlns="d9cf0e28-81d2-4dc7-8b10-820d80ed680d" xsi:nil="true"/>
  </documentManagement>
</p:properties>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Props1.xml><?xml version="1.0" encoding="utf-8"?>
<ds:datastoreItem xmlns:ds="http://schemas.openxmlformats.org/officeDocument/2006/customXml" ds:itemID="{C2066BFB-D7E1-4F3E-A60F-3AC0299EB823}">
  <ds:schemaRefs>
    <ds:schemaRef ds:uri="http://gemini/pivotcustomization/LinkedTableUpdateMode"/>
  </ds:schemaRefs>
</ds:datastoreItem>
</file>

<file path=customXml/itemProps2.xml><?xml version="1.0" encoding="utf-8"?>
<ds:datastoreItem xmlns:ds="http://schemas.openxmlformats.org/officeDocument/2006/customXml" ds:itemID="{C3CFC3BF-1D6C-41FA-A99E-32744DEF1489}">
  <ds:schemaRefs>
    <ds:schemaRef ds:uri="http://gemini/pivotcustomization/ManualCalcMode"/>
  </ds:schemaRefs>
</ds:datastoreItem>
</file>

<file path=customXml/itemProps3.xml><?xml version="1.0" encoding="utf-8"?>
<ds:datastoreItem xmlns:ds="http://schemas.openxmlformats.org/officeDocument/2006/customXml" ds:itemID="{9BD653FA-95D3-4EB3-B5AD-424BBE3658DB}">
  <ds:schemaRefs>
    <ds:schemaRef ds:uri="http://gemini/pivotcustomization/ShowImplicitMeasures"/>
  </ds:schemaRefs>
</ds:datastoreItem>
</file>

<file path=customXml/itemProps4.xml><?xml version="1.0" encoding="utf-8"?>
<ds:datastoreItem xmlns:ds="http://schemas.openxmlformats.org/officeDocument/2006/customXml" ds:itemID="{90A68A19-95C6-4A59-B6EF-15DBD65AA67C}">
  <ds:schemaRefs>
    <ds:schemaRef ds:uri="http://schemas.microsoft.com/DataMashup"/>
  </ds:schemaRefs>
</ds:datastoreItem>
</file>

<file path=customXml/itemProps5.xml><?xml version="1.0" encoding="utf-8"?>
<ds:datastoreItem xmlns:ds="http://schemas.openxmlformats.org/officeDocument/2006/customXml" ds:itemID="{54F10C9F-C202-44BB-974A-21565FDE3DFB}">
  <ds:schemaRefs>
    <ds:schemaRef ds:uri="http://gemini/pivotcustomization/TableXML_QUERYOutputs_d9f6f387-c72e-46ae-ac00-2f40960cbf6c"/>
  </ds:schemaRefs>
</ds:datastoreItem>
</file>

<file path=customXml/itemProps6.xml><?xml version="1.0" encoding="utf-8"?>
<ds:datastoreItem xmlns:ds="http://schemas.openxmlformats.org/officeDocument/2006/customXml" ds:itemID="{D01CEC21-9539-43B1-8D9F-B11A4DEE59B6}">
  <ds:schemaRefs>
    <ds:schemaRef ds:uri="http://gemini/pivotcustomization/TableXML_Implementers_4aabf31c-e648-4d20-8548-e1ebe35c9327"/>
  </ds:schemaRefs>
</ds:datastoreItem>
</file>

<file path=customXml/itemProps7.xml><?xml version="1.0" encoding="utf-8"?>
<ds:datastoreItem xmlns:ds="http://schemas.openxmlformats.org/officeDocument/2006/customXml" ds:itemID="{CE12A6C2-31CF-4341-B54A-4EBBDAD4E1A0}">
  <ds:schemaRefs>
    <ds:schemaRef ds:uri="http://gemini/pivotcustomization/SandboxNonEmpty"/>
  </ds:schemaRefs>
</ds:datastoreItem>
</file>

<file path=customXml/itemProps8.xml><?xml version="1.0" encoding="utf-8"?>
<ds:datastoreItem xmlns:ds="http://schemas.openxmlformats.org/officeDocument/2006/customXml" ds:itemID="{47859D56-02D4-45C8-BC27-57AABD1B81BF}">
  <ds:schemaRefs>
    <ds:schemaRef ds:uri="http://gemini/pivotcustomization/MeasureGridState"/>
  </ds:schemaRefs>
</ds:datastoreItem>
</file>

<file path=customXml/itemProps9.xml><?xml version="1.0" encoding="utf-8"?>
<ds:datastoreItem xmlns:ds="http://schemas.openxmlformats.org/officeDocument/2006/customXml" ds:itemID="{3B1DA3D1-6F37-4595-9C8E-AD85F31BBE06}">
  <ds:schemaRefs>
    <ds:schemaRef ds:uri="http://gemini/pivotcustomization/TableXML_Implementers_800a39a4-261e-4a92-b758-625c27bc8670"/>
  </ds:schemaRefs>
</ds:datastoreItem>
</file>

<file path=customXml/itemProps10.xml><?xml version="1.0" encoding="utf-8"?>
<ds:datastoreItem xmlns:ds="http://schemas.openxmlformats.org/officeDocument/2006/customXml" ds:itemID="{6D039D73-71CE-4D35-B75A-8D8C02336848}">
  <ds:schemaRefs>
    <ds:schemaRef ds:uri="http://gemini/pivotcustomization/TableXML_Implementation Plans_273b068c-02a8-4493-9e39-8f5174c8637a"/>
  </ds:schemaRefs>
</ds:datastoreItem>
</file>

<file path=customXml/itemProps11.xml><?xml version="1.0" encoding="utf-8"?>
<ds:datastoreItem xmlns:ds="http://schemas.openxmlformats.org/officeDocument/2006/customXml" ds:itemID="{C8A010CC-794B-4AD1-BD80-3522CC38A49F}">
  <ds:schemaRefs>
    <ds:schemaRef ds:uri="http://gemini/pivotcustomization/TableXML_QUERYActivities_45b3f80e-0715-40b3-921e-faad7dd8f45a"/>
  </ds:schemaRefs>
</ds:datastoreItem>
</file>

<file path=customXml/itemProps12.xml><?xml version="1.0" encoding="utf-8"?>
<ds:datastoreItem xmlns:ds="http://schemas.openxmlformats.org/officeDocument/2006/customXml" ds:itemID="{B72CB2BE-EBF3-452F-A1AA-D7A1861DFB2A}">
  <ds:schemaRefs>
    <ds:schemaRef ds:uri="http://gemini/pivotcustomization/ClientWindowXML"/>
  </ds:schemaRefs>
</ds:datastoreItem>
</file>

<file path=customXml/itemProps13.xml><?xml version="1.0" encoding="utf-8"?>
<ds:datastoreItem xmlns:ds="http://schemas.openxmlformats.org/officeDocument/2006/customXml" ds:itemID="{45DC9E16-FB25-4A09-9758-1D05F1531C3B}">
  <ds:schemaRefs>
    <ds:schemaRef ds:uri="http://schemas.microsoft.com/sharepoint/v3/contenttype/forms"/>
  </ds:schemaRefs>
</ds:datastoreItem>
</file>

<file path=customXml/itemProps14.xml><?xml version="1.0" encoding="utf-8"?>
<ds:datastoreItem xmlns:ds="http://schemas.openxmlformats.org/officeDocument/2006/customXml" ds:itemID="{6EE021FC-F6D4-4CA1-9B45-539B0E200161}">
  <ds:schemaRefs>
    <ds:schemaRef ds:uri="http://gemini/pivotcustomization/TableXML_Implementers_9c951324-db91-44cf-acd6-257a2ddae75c"/>
  </ds:schemaRefs>
</ds:datastoreItem>
</file>

<file path=customXml/itemProps15.xml><?xml version="1.0" encoding="utf-8"?>
<ds:datastoreItem xmlns:ds="http://schemas.openxmlformats.org/officeDocument/2006/customXml" ds:itemID="{75715A30-DC8A-4F17-8AE1-2C2B2072212A}">
  <ds:schemaRefs>
    <ds:schemaRef ds:uri="http://gemini/pivotcustomization/PowerPivotVersion"/>
  </ds:schemaRefs>
</ds:datastoreItem>
</file>

<file path=customXml/itemProps16.xml><?xml version="1.0" encoding="utf-8"?>
<ds:datastoreItem xmlns:ds="http://schemas.openxmlformats.org/officeDocument/2006/customXml" ds:itemID="{26693853-B951-4B34-B10D-77F777512F6F}">
  <ds:schemaRefs>
    <ds:schemaRef ds:uri="http://gemini/pivotcustomization/ErrorCache"/>
  </ds:schemaRefs>
</ds:datastoreItem>
</file>

<file path=customXml/itemProps17.xml><?xml version="1.0" encoding="utf-8"?>
<ds:datastoreItem xmlns:ds="http://schemas.openxmlformats.org/officeDocument/2006/customXml" ds:itemID="{C15166DC-15E7-47FB-BAA2-D751E9C962AA}">
  <ds:schemaRefs>
    <ds:schemaRef ds:uri="http://gemini/pivotcustomization/TableXML_Budget_3565af58-5a9b-4650-9afc-c602684ce188"/>
  </ds:schemaRefs>
</ds:datastoreItem>
</file>

<file path=customXml/itemProps18.xml><?xml version="1.0" encoding="utf-8"?>
<ds:datastoreItem xmlns:ds="http://schemas.openxmlformats.org/officeDocument/2006/customXml" ds:itemID="{8C8514B4-389C-4260-A4CB-801DB8402A43}">
  <ds:schemaRefs>
    <ds:schemaRef ds:uri="http://gemini/pivotcustomization/ShowHidden"/>
  </ds:schemaRefs>
</ds:datastoreItem>
</file>

<file path=customXml/itemProps19.xml><?xml version="1.0" encoding="utf-8"?>
<ds:datastoreItem xmlns:ds="http://schemas.openxmlformats.org/officeDocument/2006/customXml" ds:itemID="{3B145569-3F63-4BEC-8C30-23A4BF976946}"/>
</file>

<file path=customXml/itemProps20.xml><?xml version="1.0" encoding="utf-8"?>
<ds:datastoreItem xmlns:ds="http://schemas.openxmlformats.org/officeDocument/2006/customXml" ds:itemID="{CE179A2D-5611-4235-A751-0DD58BCBF678}">
  <ds:schemaRefs>
    <ds:schemaRef ds:uri="http://gemini/pivotcustomization/TableXML_ForNarrative_5eb49737-da19-4b7b-bb75-dac57e76df9d"/>
  </ds:schemaRefs>
</ds:datastoreItem>
</file>

<file path=customXml/itemProps21.xml><?xml version="1.0" encoding="utf-8"?>
<ds:datastoreItem xmlns:ds="http://schemas.openxmlformats.org/officeDocument/2006/customXml" ds:itemID="{4AFED78D-6CB2-4886-B88D-28EDB2123976}">
  <ds:schemaRefs>
    <ds:schemaRef ds:uri="http://schemas.microsoft.com/office/2006/metadata/properties"/>
    <ds:schemaRef ds:uri="http://schemas.microsoft.com/office/infopath/2007/PartnerControls"/>
    <ds:schemaRef ds:uri="3d137487-0b15-4ad9-abee-bf6b36a5a6e0"/>
    <ds:schemaRef ds:uri="81cf108f-c583-47b3-8493-b6de3c823d22"/>
    <ds:schemaRef ds:uri="http://schemas.microsoft.com/sharepoint/v3"/>
    <ds:schemaRef ds:uri="985ec44e-1bab-4c0b-9df0-6ba128686fc9"/>
  </ds:schemaRefs>
</ds:datastoreItem>
</file>

<file path=customXml/itemProps22.xml><?xml version="1.0" encoding="utf-8"?>
<ds:datastoreItem xmlns:ds="http://schemas.openxmlformats.org/officeDocument/2006/customXml" ds:itemID="{823198D7-B9BD-4279-8E11-D56F7AAB899E}">
  <ds:schemaRefs>
    <ds:schemaRef ds:uri="http://gemini/pivotcustomization/TableXML_Outcomes_fc697ceb-7788-43cd-b583-811a9b257e9c"/>
  </ds:schemaRefs>
</ds:datastoreItem>
</file>

<file path=customXml/itemProps23.xml><?xml version="1.0" encoding="utf-8"?>
<ds:datastoreItem xmlns:ds="http://schemas.openxmlformats.org/officeDocument/2006/customXml" ds:itemID="{BA816823-E503-42C2-AF54-64AB82CFD609}">
  <ds:schemaRefs>
    <ds:schemaRef ds:uri="http://gemini/pivotcustomization/TableXML_Expenditures_373b54cf-4ae6-4e94-a5b3-8c284666af21"/>
  </ds:schemaRefs>
</ds:datastoreItem>
</file>

<file path=customXml/itemProps24.xml><?xml version="1.0" encoding="utf-8"?>
<ds:datastoreItem xmlns:ds="http://schemas.openxmlformats.org/officeDocument/2006/customXml" ds:itemID="{7B2C4279-1EC4-455E-8ACB-B0463745CF5E}">
  <ds:schemaRefs>
    <ds:schemaRef ds:uri="http://gemini/pivotcustomization/TableXML_Outputs2_d70ba620-8115-42b9-b850-c25488352962"/>
  </ds:schemaRefs>
</ds:datastoreItem>
</file>

<file path=customXml/itemProps25.xml><?xml version="1.0" encoding="utf-8"?>
<ds:datastoreItem xmlns:ds="http://schemas.openxmlformats.org/officeDocument/2006/customXml" ds:itemID="{95F5DCA3-C00B-4B20-9CF8-602C69F6AF37}">
  <ds:schemaRefs>
    <ds:schemaRef ds:uri="http://gemini/pivotcustomization/IsSandboxEmbedded"/>
  </ds:schemaRefs>
</ds:datastoreItem>
</file>

<file path=customXml/itemProps26.xml><?xml version="1.0" encoding="utf-8"?>
<ds:datastoreItem xmlns:ds="http://schemas.openxmlformats.org/officeDocument/2006/customXml" ds:itemID="{ACFFD50D-A069-455E-9A49-0671C9C0EBC6}">
  <ds:schemaRefs>
    <ds:schemaRef ds:uri="http://gemini/pivotcustomization/TableXML_ImplementersForSlicer_1d4087ef-b963-4d6a-938d-335de059f584"/>
  </ds:schemaRefs>
</ds:datastoreItem>
</file>

<file path=customXml/itemProps27.xml><?xml version="1.0" encoding="utf-8"?>
<ds:datastoreItem xmlns:ds="http://schemas.openxmlformats.org/officeDocument/2006/customXml" ds:itemID="{FFCE60FC-11B6-46CA-A544-0C94AE63E1DE}">
  <ds:schemaRefs>
    <ds:schemaRef ds:uri="http://gemini/pivotcustomization/FormulaBarState"/>
  </ds:schemaRefs>
</ds:datastoreItem>
</file>

<file path=customXml/itemProps28.xml><?xml version="1.0" encoding="utf-8"?>
<ds:datastoreItem xmlns:ds="http://schemas.openxmlformats.org/officeDocument/2006/customXml" ds:itemID="{6DC3CF46-AAA4-4A6F-AFC5-32847DD793E1}">
  <ds:schemaRefs>
    <ds:schemaRef ds:uri="http://gemini/pivotcustomization/TableWidget"/>
  </ds:schemaRefs>
</ds:datastoreItem>
</file>

<file path=customXml/itemProps29.xml><?xml version="1.0" encoding="utf-8"?>
<ds:datastoreItem xmlns:ds="http://schemas.openxmlformats.org/officeDocument/2006/customXml" ds:itemID="{C45C5054-FA84-43B3-A98E-5D0F2B14CF2A}">
  <ds:schemaRefs>
    <ds:schemaRef ds:uri="http://gemini/pivotcustomization/RelationshipAutoDetectionEnabled"/>
  </ds:schemaRefs>
</ds:datastoreItem>
</file>

<file path=customXml/itemProps30.xml><?xml version="1.0" encoding="utf-8"?>
<ds:datastoreItem xmlns:ds="http://schemas.openxmlformats.org/officeDocument/2006/customXml" ds:itemID="{6F386F63-DE3A-4BE1-B88C-B047841CC611}">
  <ds:schemaRefs>
    <ds:schemaRef ds:uri="http://gemini/pivotcustomization/TableOrder"/>
  </ds:schemaRefs>
</ds:datastoreItem>
</file>

<file path=customXml/itemProps31.xml><?xml version="1.0" encoding="utf-8"?>
<ds:datastoreItem xmlns:ds="http://schemas.openxmlformats.org/officeDocument/2006/customXml" ds:itemID="{8A114EF5-B0D3-4CEE-A147-6FBA4114C0F9}">
  <ds:schemaRefs>
    <ds:schemaRef ds:uri="http://gemini/pivotcustomization/TableXML_ToExportExpenditures_2cf50429-c06b-4f49-b155-5e0e6b732f6b"/>
  </ds:schemaRefs>
</ds:datastoreItem>
</file>

<file path=customXml/itemProps32.xml><?xml version="1.0" encoding="utf-8"?>
<ds:datastoreItem xmlns:ds="http://schemas.openxmlformats.org/officeDocument/2006/customXml" ds:itemID="{C0952713-BF84-422A-94CD-6721F517EB63}">
  <ds:schemaRefs>
    <ds:schemaRef ds:uri="http://gemini/pivotcustomization/Diagra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24</vt:i4>
      </vt:variant>
    </vt:vector>
  </HeadingPairs>
  <TitlesOfParts>
    <vt:vector size="31" baseType="lpstr">
      <vt:lpstr>Dashboard</vt:lpstr>
      <vt:lpstr>1.Signature page</vt:lpstr>
      <vt:lpstr>2. Narrative</vt:lpstr>
      <vt:lpstr>3. Expenditures</vt:lpstr>
      <vt:lpstr>4. Outputs</vt:lpstr>
      <vt:lpstr>Paste Implementation Plan here</vt:lpstr>
      <vt:lpstr>5. Outcomes</vt:lpstr>
      <vt:lpstr>'4. Outputs'!Activity_status</vt:lpstr>
      <vt:lpstr>'5. Outcomes'!Activity_status</vt:lpstr>
      <vt:lpstr>Activity_status</vt:lpstr>
      <vt:lpstr>'2. Narrative'!Indicators_detail</vt:lpstr>
      <vt:lpstr>'4. Outputs'!Indicators_detail</vt:lpstr>
      <vt:lpstr>'5. Outcomes'!Indicators_detail</vt:lpstr>
      <vt:lpstr>Dashboard!Indicators_detail</vt:lpstr>
      <vt:lpstr>Indicators_detail</vt:lpstr>
      <vt:lpstr>'2. Narrative'!IndicatorsDetail</vt:lpstr>
      <vt:lpstr>'4. Outputs'!IndicatorsDetail</vt:lpstr>
      <vt:lpstr>'5. Outcomes'!IndicatorsDetail</vt:lpstr>
      <vt:lpstr>Dashboard!IndicatorsDetail</vt:lpstr>
      <vt:lpstr>IndicatorsDetail</vt:lpstr>
      <vt:lpstr>Objective_status</vt:lpstr>
      <vt:lpstr>'4. Outputs'!Output_status</vt:lpstr>
      <vt:lpstr>'5. Outcomes'!Output_status</vt:lpstr>
      <vt:lpstr>Output_status</vt:lpstr>
      <vt:lpstr>'1.Signature page'!Print_Area</vt:lpstr>
      <vt:lpstr>'2. Narrative'!Print_Area</vt:lpstr>
      <vt:lpstr>'3. Expenditures'!Print_Area</vt:lpstr>
      <vt:lpstr>Dashboard!Print_Area</vt:lpstr>
      <vt:lpstr>test</vt:lpstr>
      <vt:lpstr>test1</vt:lpstr>
      <vt:lpstr>test2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Progress Report</dc:title>
  <dc:subject/>
  <dc:creator>Carrie Dodds</dc:creator>
  <cp:keywords/>
  <dc:description/>
  <cp:lastModifiedBy>Mathumitha Karunananthan</cp:lastModifiedBy>
  <cp:revision/>
  <cp:lastPrinted>2026-01-27T02:28:35Z</cp:lastPrinted>
  <dcterms:created xsi:type="dcterms:W3CDTF">2021-07-06T15:56:31Z</dcterms:created>
  <dcterms:modified xsi:type="dcterms:W3CDTF">2026-05-22T06:44:36Z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